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s K\Downloads\"/>
    </mc:Choice>
  </mc:AlternateContent>
  <xr:revisionPtr revIDLastSave="0" documentId="13_ncr:1_{4F8286B5-21D9-4922-B591-2D9BF0641FC2}" xr6:coauthVersionLast="47" xr6:coauthVersionMax="47" xr10:uidLastSave="{00000000-0000-0000-0000-000000000000}"/>
  <bookViews>
    <workbookView xWindow="-120" yWindow="-120" windowWidth="29040" windowHeight="15840" activeTab="3" xr2:uid="{60FB565C-C082-407B-99CA-457E70DEBFE0}"/>
  </bookViews>
  <sheets>
    <sheet name="1.piel." sheetId="1" r:id="rId1"/>
    <sheet name="2.piel." sheetId="2" r:id="rId2"/>
    <sheet name="4.piel." sheetId="3" r:id="rId3"/>
    <sheet name="10.piel" sheetId="4" r:id="rId4"/>
  </sheets>
  <definedNames>
    <definedName name="_xlnm.Print_Titles" localSheetId="0">'1.piel.'!$10:$12</definedName>
    <definedName name="_xlnm.Print_Titles" localSheetId="3">'10.piel'!$9:$14</definedName>
    <definedName name="_xlnm.Print_Titles" localSheetId="1">'2.piel.'!$11:$12</definedName>
    <definedName name="_xlnm.Print_Titles" localSheetId="2">'4.piel.'!$7:$9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4" l="1"/>
  <c r="E49" i="4"/>
  <c r="E48" i="4"/>
  <c r="E47" i="4"/>
  <c r="E46" i="4" s="1"/>
  <c r="F46" i="4"/>
  <c r="D46" i="4"/>
  <c r="C46" i="4"/>
  <c r="E45" i="4"/>
  <c r="E44" i="4"/>
  <c r="F43" i="4"/>
  <c r="E43" i="4" s="1"/>
  <c r="E42" i="4"/>
  <c r="D41" i="4"/>
  <c r="C41" i="4"/>
  <c r="E40" i="4"/>
  <c r="E39" i="4"/>
  <c r="E38" i="4"/>
  <c r="E37" i="4"/>
  <c r="F36" i="4"/>
  <c r="D36" i="4"/>
  <c r="C36" i="4"/>
  <c r="I35" i="4"/>
  <c r="E35" i="4"/>
  <c r="I34" i="4"/>
  <c r="E34" i="4"/>
  <c r="I33" i="4"/>
  <c r="E33" i="4"/>
  <c r="I32" i="4"/>
  <c r="E32" i="4"/>
  <c r="H31" i="4"/>
  <c r="G31" i="4"/>
  <c r="F31" i="4"/>
  <c r="D31" i="4"/>
  <c r="C31" i="4"/>
  <c r="I30" i="4"/>
  <c r="E30" i="4"/>
  <c r="I29" i="4"/>
  <c r="E29" i="4"/>
  <c r="I28" i="4"/>
  <c r="E28" i="4"/>
  <c r="I27" i="4"/>
  <c r="E27" i="4"/>
  <c r="H26" i="4"/>
  <c r="G26" i="4"/>
  <c r="F26" i="4"/>
  <c r="D26" i="4"/>
  <c r="C26" i="4"/>
  <c r="I25" i="4"/>
  <c r="E25" i="4"/>
  <c r="I24" i="4"/>
  <c r="E24" i="4"/>
  <c r="I23" i="4"/>
  <c r="E23" i="4"/>
  <c r="I22" i="4"/>
  <c r="E22" i="4"/>
  <c r="H21" i="4"/>
  <c r="G21" i="4"/>
  <c r="F21" i="4"/>
  <c r="D21" i="4"/>
  <c r="C21" i="4"/>
  <c r="I20" i="4"/>
  <c r="E20" i="4"/>
  <c r="I19" i="4"/>
  <c r="E19" i="4"/>
  <c r="I18" i="4"/>
  <c r="E18" i="4"/>
  <c r="I17" i="4"/>
  <c r="E17" i="4"/>
  <c r="H16" i="4"/>
  <c r="G16" i="4"/>
  <c r="F16" i="4"/>
  <c r="D16" i="4"/>
  <c r="C16" i="4"/>
  <c r="N135" i="3"/>
  <c r="M133" i="3"/>
  <c r="L133" i="3"/>
  <c r="K133" i="3"/>
  <c r="J133" i="3"/>
  <c r="I133" i="3"/>
  <c r="H133" i="3"/>
  <c r="G133" i="3"/>
  <c r="F133" i="3"/>
  <c r="N132" i="3"/>
  <c r="N131" i="3"/>
  <c r="N130" i="3"/>
  <c r="L126" i="3"/>
  <c r="K126" i="3"/>
  <c r="J126" i="3"/>
  <c r="I126" i="3"/>
  <c r="H126" i="3"/>
  <c r="G126" i="3"/>
  <c r="M124" i="3"/>
  <c r="L124" i="3"/>
  <c r="K124" i="3"/>
  <c r="J124" i="3"/>
  <c r="I124" i="3"/>
  <c r="H124" i="3"/>
  <c r="G124" i="3"/>
  <c r="F124" i="3"/>
  <c r="N123" i="3"/>
  <c r="N122" i="3"/>
  <c r="M121" i="3"/>
  <c r="L121" i="3"/>
  <c r="K121" i="3"/>
  <c r="J121" i="3"/>
  <c r="I121" i="3"/>
  <c r="H121" i="3"/>
  <c r="G121" i="3"/>
  <c r="F121" i="3"/>
  <c r="N120" i="3"/>
  <c r="N119" i="3"/>
  <c r="L118" i="3"/>
  <c r="K118" i="3"/>
  <c r="J118" i="3"/>
  <c r="I118" i="3"/>
  <c r="H118" i="3"/>
  <c r="G118" i="3"/>
  <c r="F118" i="3"/>
  <c r="M117" i="3"/>
  <c r="M116" i="3"/>
  <c r="N116" i="3" s="1"/>
  <c r="L115" i="3"/>
  <c r="K115" i="3"/>
  <c r="J115" i="3"/>
  <c r="I115" i="3"/>
  <c r="H115" i="3"/>
  <c r="G115" i="3"/>
  <c r="M114" i="3"/>
  <c r="F114" i="3"/>
  <c r="F115" i="3" s="1"/>
  <c r="M113" i="3"/>
  <c r="N113" i="3" s="1"/>
  <c r="L112" i="3"/>
  <c r="K112" i="3"/>
  <c r="J112" i="3"/>
  <c r="I112" i="3"/>
  <c r="H112" i="3"/>
  <c r="G112" i="3"/>
  <c r="F112" i="3"/>
  <c r="M111" i="3"/>
  <c r="N111" i="3" s="1"/>
  <c r="M110" i="3"/>
  <c r="N110" i="3" s="1"/>
  <c r="L109" i="3"/>
  <c r="K109" i="3"/>
  <c r="J109" i="3"/>
  <c r="I109" i="3"/>
  <c r="H109" i="3"/>
  <c r="G109" i="3"/>
  <c r="F109" i="3"/>
  <c r="N108" i="3"/>
  <c r="M107" i="3"/>
  <c r="M109" i="3" s="1"/>
  <c r="G106" i="3"/>
  <c r="F106" i="3"/>
  <c r="M105" i="3"/>
  <c r="M106" i="3" s="1"/>
  <c r="L104" i="3"/>
  <c r="L106" i="3" s="1"/>
  <c r="K104" i="3"/>
  <c r="K106" i="3" s="1"/>
  <c r="J104" i="3"/>
  <c r="J106" i="3" s="1"/>
  <c r="I104" i="3"/>
  <c r="I125" i="3" s="1"/>
  <c r="H104" i="3"/>
  <c r="L103" i="3"/>
  <c r="K103" i="3"/>
  <c r="J103" i="3"/>
  <c r="I103" i="3"/>
  <c r="H103" i="3"/>
  <c r="G103" i="3"/>
  <c r="F103" i="3"/>
  <c r="N102" i="3"/>
  <c r="M101" i="3"/>
  <c r="N101" i="3" s="1"/>
  <c r="L100" i="3"/>
  <c r="K100" i="3"/>
  <c r="J100" i="3"/>
  <c r="I100" i="3"/>
  <c r="H100" i="3"/>
  <c r="G100" i="3"/>
  <c r="F100" i="3"/>
  <c r="M99" i="3"/>
  <c r="N99" i="3" s="1"/>
  <c r="M98" i="3"/>
  <c r="N98" i="3" s="1"/>
  <c r="M97" i="3"/>
  <c r="L97" i="3"/>
  <c r="K97" i="3"/>
  <c r="J97" i="3"/>
  <c r="I97" i="3"/>
  <c r="H97" i="3"/>
  <c r="G97" i="3"/>
  <c r="F97" i="3"/>
  <c r="N96" i="3"/>
  <c r="N95" i="3"/>
  <c r="L94" i="3"/>
  <c r="K94" i="3"/>
  <c r="J94" i="3"/>
  <c r="I94" i="3"/>
  <c r="H94" i="3"/>
  <c r="G94" i="3"/>
  <c r="F94" i="3"/>
  <c r="M93" i="3"/>
  <c r="N93" i="3" s="1"/>
  <c r="M92" i="3"/>
  <c r="N92" i="3" s="1"/>
  <c r="L91" i="3"/>
  <c r="K91" i="3"/>
  <c r="J91" i="3"/>
  <c r="I91" i="3"/>
  <c r="H91" i="3"/>
  <c r="G91" i="3"/>
  <c r="M90" i="3"/>
  <c r="F90" i="3"/>
  <c r="M89" i="3"/>
  <c r="N89" i="3" s="1"/>
  <c r="L88" i="3"/>
  <c r="K88" i="3"/>
  <c r="J88" i="3"/>
  <c r="I88" i="3"/>
  <c r="H88" i="3"/>
  <c r="G88" i="3"/>
  <c r="F88" i="3"/>
  <c r="M87" i="3"/>
  <c r="M86" i="3"/>
  <c r="N86" i="3" s="1"/>
  <c r="L85" i="3"/>
  <c r="K85" i="3"/>
  <c r="J85" i="3"/>
  <c r="I85" i="3"/>
  <c r="H85" i="3"/>
  <c r="G85" i="3"/>
  <c r="F85" i="3"/>
  <c r="M84" i="3"/>
  <c r="M83" i="3"/>
  <c r="N83" i="3" s="1"/>
  <c r="L82" i="3"/>
  <c r="K82" i="3"/>
  <c r="J82" i="3"/>
  <c r="I82" i="3"/>
  <c r="H82" i="3"/>
  <c r="G82" i="3"/>
  <c r="F82" i="3"/>
  <c r="M81" i="3"/>
  <c r="N81" i="3" s="1"/>
  <c r="M80" i="3"/>
  <c r="L79" i="3"/>
  <c r="K79" i="3"/>
  <c r="J79" i="3"/>
  <c r="I79" i="3"/>
  <c r="H79" i="3"/>
  <c r="G79" i="3"/>
  <c r="F79" i="3"/>
  <c r="M78" i="3"/>
  <c r="N78" i="3" s="1"/>
  <c r="M77" i="3"/>
  <c r="N77" i="3" s="1"/>
  <c r="L76" i="3"/>
  <c r="K76" i="3"/>
  <c r="J76" i="3"/>
  <c r="I76" i="3"/>
  <c r="H76" i="3"/>
  <c r="G76" i="3"/>
  <c r="F76" i="3"/>
  <c r="M75" i="3"/>
  <c r="M74" i="3"/>
  <c r="N74" i="3" s="1"/>
  <c r="L73" i="3"/>
  <c r="K73" i="3"/>
  <c r="J73" i="3"/>
  <c r="I73" i="3"/>
  <c r="H73" i="3"/>
  <c r="G73" i="3"/>
  <c r="F73" i="3"/>
  <c r="M72" i="3"/>
  <c r="N72" i="3" s="1"/>
  <c r="M71" i="3"/>
  <c r="N71" i="3" s="1"/>
  <c r="L70" i="3"/>
  <c r="K70" i="3"/>
  <c r="J70" i="3"/>
  <c r="I70" i="3"/>
  <c r="H70" i="3"/>
  <c r="G70" i="3"/>
  <c r="F70" i="3"/>
  <c r="M69" i="3"/>
  <c r="N69" i="3" s="1"/>
  <c r="M68" i="3"/>
  <c r="L67" i="3"/>
  <c r="K67" i="3"/>
  <c r="J67" i="3"/>
  <c r="I67" i="3"/>
  <c r="H67" i="3"/>
  <c r="G67" i="3"/>
  <c r="F67" i="3"/>
  <c r="M66" i="3"/>
  <c r="N66" i="3" s="1"/>
  <c r="M65" i="3"/>
  <c r="L64" i="3"/>
  <c r="K64" i="3"/>
  <c r="J64" i="3"/>
  <c r="I64" i="3"/>
  <c r="H64" i="3"/>
  <c r="G64" i="3"/>
  <c r="M63" i="3"/>
  <c r="N63" i="3" s="1"/>
  <c r="M62" i="3"/>
  <c r="F62" i="3"/>
  <c r="L61" i="3"/>
  <c r="K61" i="3"/>
  <c r="J61" i="3"/>
  <c r="I61" i="3"/>
  <c r="H61" i="3"/>
  <c r="G61" i="3"/>
  <c r="F61" i="3"/>
  <c r="M60" i="3"/>
  <c r="N60" i="3" s="1"/>
  <c r="M59" i="3"/>
  <c r="L58" i="3"/>
  <c r="K58" i="3"/>
  <c r="J58" i="3"/>
  <c r="I58" i="3"/>
  <c r="H58" i="3"/>
  <c r="G58" i="3"/>
  <c r="M57" i="3"/>
  <c r="F57" i="3"/>
  <c r="F58" i="3" s="1"/>
  <c r="M56" i="3"/>
  <c r="N56" i="3" s="1"/>
  <c r="L55" i="3"/>
  <c r="K55" i="3"/>
  <c r="J55" i="3"/>
  <c r="I55" i="3"/>
  <c r="H55" i="3"/>
  <c r="G55" i="3"/>
  <c r="F55" i="3"/>
  <c r="M54" i="3"/>
  <c r="N54" i="3" s="1"/>
  <c r="M53" i="3"/>
  <c r="N53" i="3" s="1"/>
  <c r="L52" i="3"/>
  <c r="K52" i="3"/>
  <c r="J52" i="3"/>
  <c r="I52" i="3"/>
  <c r="H52" i="3"/>
  <c r="G52" i="3"/>
  <c r="F52" i="3"/>
  <c r="M51" i="3"/>
  <c r="N51" i="3" s="1"/>
  <c r="M50" i="3"/>
  <c r="L49" i="3"/>
  <c r="K49" i="3"/>
  <c r="J49" i="3"/>
  <c r="I49" i="3"/>
  <c r="H49" i="3"/>
  <c r="G49" i="3"/>
  <c r="F49" i="3"/>
  <c r="M48" i="3"/>
  <c r="N48" i="3" s="1"/>
  <c r="M47" i="3"/>
  <c r="N47" i="3" s="1"/>
  <c r="L46" i="3"/>
  <c r="K46" i="3"/>
  <c r="J46" i="3"/>
  <c r="I46" i="3"/>
  <c r="H46" i="3"/>
  <c r="G46" i="3"/>
  <c r="F46" i="3"/>
  <c r="M45" i="3"/>
  <c r="N45" i="3" s="1"/>
  <c r="M44" i="3"/>
  <c r="N44" i="3" s="1"/>
  <c r="M43" i="3"/>
  <c r="L43" i="3"/>
  <c r="I43" i="3"/>
  <c r="G43" i="3"/>
  <c r="F43" i="3"/>
  <c r="N42" i="3"/>
  <c r="H41" i="3"/>
  <c r="M40" i="3"/>
  <c r="L40" i="3"/>
  <c r="K40" i="3"/>
  <c r="J40" i="3"/>
  <c r="I40" i="3"/>
  <c r="H40" i="3"/>
  <c r="N39" i="3"/>
  <c r="G38" i="3"/>
  <c r="F38" i="3"/>
  <c r="F40" i="3" s="1"/>
  <c r="M37" i="3"/>
  <c r="L37" i="3"/>
  <c r="I37" i="3"/>
  <c r="H37" i="3"/>
  <c r="N36" i="3"/>
  <c r="G35" i="3"/>
  <c r="G37" i="3" s="1"/>
  <c r="F35" i="3"/>
  <c r="F37" i="3" s="1"/>
  <c r="M34" i="3"/>
  <c r="K34" i="3"/>
  <c r="J34" i="3"/>
  <c r="I34" i="3"/>
  <c r="H34" i="3"/>
  <c r="G34" i="3"/>
  <c r="F34" i="3"/>
  <c r="N33" i="3"/>
  <c r="L32" i="3"/>
  <c r="M31" i="3"/>
  <c r="L31" i="3"/>
  <c r="I31" i="3"/>
  <c r="H31" i="3"/>
  <c r="G31" i="3"/>
  <c r="F31" i="3"/>
  <c r="N30" i="3"/>
  <c r="N29" i="3"/>
  <c r="M28" i="3"/>
  <c r="I28" i="3"/>
  <c r="H28" i="3"/>
  <c r="G28" i="3"/>
  <c r="F28" i="3"/>
  <c r="N27" i="3"/>
  <c r="N26" i="3"/>
  <c r="L25" i="3"/>
  <c r="H25" i="3"/>
  <c r="G25" i="3"/>
  <c r="F24" i="3"/>
  <c r="N24" i="3" s="1"/>
  <c r="N23" i="3"/>
  <c r="M22" i="3"/>
  <c r="H22" i="3"/>
  <c r="G22" i="3"/>
  <c r="F22" i="3"/>
  <c r="N21" i="3"/>
  <c r="N20" i="3"/>
  <c r="M19" i="3"/>
  <c r="H19" i="3"/>
  <c r="G19" i="3"/>
  <c r="F19" i="3"/>
  <c r="N18" i="3"/>
  <c r="N17" i="3"/>
  <c r="M16" i="3"/>
  <c r="H16" i="3"/>
  <c r="G16" i="3"/>
  <c r="F16" i="3"/>
  <c r="N15" i="3"/>
  <c r="N14" i="3"/>
  <c r="M13" i="3"/>
  <c r="L13" i="3"/>
  <c r="K13" i="3"/>
  <c r="J13" i="3"/>
  <c r="I13" i="3"/>
  <c r="H13" i="3"/>
  <c r="G13" i="3"/>
  <c r="F13" i="3"/>
  <c r="N12" i="3"/>
  <c r="N11" i="3"/>
  <c r="D2400" i="2"/>
  <c r="D2397" i="2"/>
  <c r="D2394" i="2"/>
  <c r="D2324" i="2"/>
  <c r="D2306" i="2"/>
  <c r="D2294" i="2"/>
  <c r="D2285" i="2"/>
  <c r="D2282" i="2"/>
  <c r="D2279" i="2"/>
  <c r="D2272" i="2"/>
  <c r="D2269" i="2"/>
  <c r="D2241" i="2"/>
  <c r="D2238" i="2"/>
  <c r="D2223" i="2"/>
  <c r="D2211" i="2"/>
  <c r="D2206" i="2"/>
  <c r="D2199" i="2"/>
  <c r="D2196" i="2"/>
  <c r="D2159" i="2"/>
  <c r="D2158" i="2"/>
  <c r="D2156" i="2"/>
  <c r="D2115" i="2"/>
  <c r="D2112" i="2"/>
  <c r="D2073" i="2"/>
  <c r="D2070" i="2"/>
  <c r="D2055" i="2"/>
  <c r="D2043" i="2"/>
  <c r="D2039" i="2"/>
  <c r="D2035" i="2"/>
  <c r="D2032" i="2"/>
  <c r="D2029" i="2"/>
  <c r="D2022" i="2"/>
  <c r="D2019" i="2"/>
  <c r="D1990" i="2"/>
  <c r="D1987" i="2"/>
  <c r="D1948" i="2"/>
  <c r="D1945" i="2"/>
  <c r="D1930" i="2"/>
  <c r="D1906" i="2"/>
  <c r="D1864" i="2"/>
  <c r="D1861" i="2"/>
  <c r="D1822" i="2"/>
  <c r="D1819" i="2"/>
  <c r="D1804" i="2"/>
  <c r="D1780" i="2"/>
  <c r="D1777" i="2"/>
  <c r="D1740" i="2"/>
  <c r="D1739" i="2"/>
  <c r="D1737" i="2"/>
  <c r="D1720" i="2"/>
  <c r="D1708" i="2"/>
  <c r="D1703" i="2"/>
  <c r="D1696" i="2"/>
  <c r="D1693" i="2"/>
  <c r="D1678" i="2"/>
  <c r="D1666" i="2"/>
  <c r="D1661" i="2"/>
  <c r="D1657" i="2"/>
  <c r="D1654" i="2"/>
  <c r="D1651" i="2"/>
  <c r="D1644" i="2"/>
  <c r="D1641" i="2"/>
  <c r="D1612" i="2"/>
  <c r="D1609" i="2"/>
  <c r="D1594" i="2"/>
  <c r="D1582" i="2"/>
  <c r="D1577" i="2"/>
  <c r="D1573" i="2"/>
  <c r="D1570" i="2"/>
  <c r="D1560" i="2"/>
  <c r="D1557" i="2"/>
  <c r="D1552" i="2"/>
  <c r="D1540" i="2"/>
  <c r="D1535" i="2"/>
  <c r="D1528" i="2"/>
  <c r="D1525" i="2"/>
  <c r="D1510" i="2"/>
  <c r="D1498" i="2"/>
  <c r="D1493" i="2"/>
  <c r="D1486" i="2"/>
  <c r="D1401" i="2"/>
  <c r="D1444" i="2"/>
  <c r="D1441" i="2"/>
  <c r="D1404" i="2"/>
  <c r="D1320" i="2" s="1"/>
  <c r="D1403" i="2"/>
  <c r="D1319" i="2" s="1"/>
  <c r="D1398" i="2"/>
  <c r="D1360" i="2"/>
  <c r="D1314" i="2"/>
  <c r="D1300" i="2"/>
  <c r="D1288" i="2"/>
  <c r="D1283" i="2"/>
  <c r="D1279" i="2"/>
  <c r="D1276" i="2"/>
  <c r="D1273" i="2"/>
  <c r="D1258" i="2"/>
  <c r="D1246" i="2"/>
  <c r="D1241" i="2"/>
  <c r="D1237" i="2"/>
  <c r="D1234" i="2"/>
  <c r="D1231" i="2"/>
  <c r="D1218" i="2"/>
  <c r="D1217" i="2"/>
  <c r="D1215" i="2"/>
  <c r="D1214" i="2"/>
  <c r="D1213" i="2"/>
  <c r="D1212" i="2"/>
  <c r="D1211" i="2"/>
  <c r="D1210" i="2"/>
  <c r="D1209" i="2"/>
  <c r="D1208" i="2"/>
  <c r="D1207" i="2"/>
  <c r="D1206" i="2"/>
  <c r="D1205" i="2"/>
  <c r="D1202" i="2"/>
  <c r="D1201" i="2"/>
  <c r="D1200" i="2"/>
  <c r="D1198" i="2"/>
  <c r="D1196" i="2"/>
  <c r="D1194" i="2"/>
  <c r="D1193" i="2"/>
  <c r="D1191" i="2"/>
  <c r="D1190" i="2"/>
  <c r="D1188" i="2"/>
  <c r="D1187" i="2"/>
  <c r="D1186" i="2"/>
  <c r="D1183" i="2"/>
  <c r="D1174" i="2"/>
  <c r="D1162" i="2"/>
  <c r="D1157" i="2"/>
  <c r="D1150" i="2"/>
  <c r="D1147" i="2"/>
  <c r="D1132" i="2"/>
  <c r="D1120" i="2"/>
  <c r="D1115" i="2"/>
  <c r="D1108" i="2"/>
  <c r="D1105" i="2"/>
  <c r="D1095" i="2"/>
  <c r="D1090" i="2"/>
  <c r="D1004" i="2"/>
  <c r="D1003" i="2"/>
  <c r="D1002" i="2"/>
  <c r="D1001" i="2"/>
  <c r="D1000" i="2"/>
  <c r="D999" i="2"/>
  <c r="D998" i="2"/>
  <c r="D997" i="2"/>
  <c r="D996" i="2"/>
  <c r="D994" i="2"/>
  <c r="D1073" i="2"/>
  <c r="D1066" i="2"/>
  <c r="D1047" i="2"/>
  <c r="D1035" i="2"/>
  <c r="D1030" i="2"/>
  <c r="D1023" i="2"/>
  <c r="D1007" i="2"/>
  <c r="D1006" i="2"/>
  <c r="D991" i="2"/>
  <c r="D990" i="2"/>
  <c r="D989" i="2"/>
  <c r="D983" i="2"/>
  <c r="D982" i="2"/>
  <c r="D963" i="2"/>
  <c r="D951" i="2"/>
  <c r="D946" i="2"/>
  <c r="D942" i="2"/>
  <c r="D939" i="2"/>
  <c r="D936" i="2"/>
  <c r="D929" i="2"/>
  <c r="D926" i="2"/>
  <c r="D921" i="2"/>
  <c r="D909" i="2"/>
  <c r="D904" i="2"/>
  <c r="D897" i="2"/>
  <c r="D894" i="2"/>
  <c r="D879" i="2"/>
  <c r="D878" i="2" s="1"/>
  <c r="D877" i="2"/>
  <c r="D874" i="2"/>
  <c r="D862" i="2"/>
  <c r="D857" i="2"/>
  <c r="D814" i="2"/>
  <c r="D850" i="2"/>
  <c r="D807" i="2"/>
  <c r="D806" i="2"/>
  <c r="D803" i="2"/>
  <c r="D802" i="2"/>
  <c r="D834" i="2"/>
  <c r="D833" i="2"/>
  <c r="D831" i="2"/>
  <c r="D830" i="2"/>
  <c r="D829" i="2"/>
  <c r="D828" i="2"/>
  <c r="D827" i="2"/>
  <c r="D826" i="2"/>
  <c r="D825" i="2"/>
  <c r="D824" i="2"/>
  <c r="D823" i="2"/>
  <c r="D822" i="2"/>
  <c r="D821" i="2"/>
  <c r="D818" i="2"/>
  <c r="D817" i="2"/>
  <c r="D816" i="2"/>
  <c r="D810" i="2"/>
  <c r="D809" i="2"/>
  <c r="D804" i="2"/>
  <c r="D790" i="2"/>
  <c r="D778" i="2"/>
  <c r="D773" i="2"/>
  <c r="D769" i="2"/>
  <c r="D766" i="2"/>
  <c r="D763" i="2"/>
  <c r="D756" i="2"/>
  <c r="D753" i="2"/>
  <c r="D748" i="2"/>
  <c r="D731" i="2"/>
  <c r="D724" i="2"/>
  <c r="D706" i="2"/>
  <c r="D694" i="2"/>
  <c r="D689" i="2"/>
  <c r="D682" i="2"/>
  <c r="D647" i="2"/>
  <c r="D581" i="2"/>
  <c r="D566" i="2"/>
  <c r="D564" i="2"/>
  <c r="D558" i="2"/>
  <c r="D507" i="2"/>
  <c r="D506" i="2" s="1"/>
  <c r="D505" i="2" s="1"/>
  <c r="D502" i="2"/>
  <c r="D490" i="2"/>
  <c r="D486" i="2"/>
  <c r="D482" i="2"/>
  <c r="D479" i="2"/>
  <c r="D476" i="2"/>
  <c r="D469" i="2"/>
  <c r="D466" i="2"/>
  <c r="D461" i="2"/>
  <c r="D449" i="2"/>
  <c r="D444" i="2"/>
  <c r="D440" i="2"/>
  <c r="D437" i="2"/>
  <c r="D434" i="2"/>
  <c r="D427" i="2"/>
  <c r="D424" i="2"/>
  <c r="D419" i="2"/>
  <c r="D407" i="2"/>
  <c r="D402" i="2"/>
  <c r="D359" i="2"/>
  <c r="D395" i="2"/>
  <c r="D351" i="2"/>
  <c r="D349" i="2"/>
  <c r="D348" i="2"/>
  <c r="D347" i="2"/>
  <c r="D346" i="2"/>
  <c r="D345" i="2"/>
  <c r="D342" i="2"/>
  <c r="D341" i="2"/>
  <c r="D379" i="2"/>
  <c r="D378" i="2"/>
  <c r="D376" i="2"/>
  <c r="D375" i="2"/>
  <c r="D374" i="2"/>
  <c r="D373" i="2"/>
  <c r="D372" i="2"/>
  <c r="D371" i="2"/>
  <c r="D370" i="2"/>
  <c r="D369" i="2"/>
  <c r="D368" i="2"/>
  <c r="D367" i="2"/>
  <c r="D366" i="2"/>
  <c r="D363" i="2"/>
  <c r="D362" i="2"/>
  <c r="D361" i="2"/>
  <c r="D355" i="2"/>
  <c r="D354" i="2"/>
  <c r="D299" i="2"/>
  <c r="D291" i="2"/>
  <c r="D287" i="2"/>
  <c r="D283" i="2"/>
  <c r="D280" i="2"/>
  <c r="D277" i="2"/>
  <c r="D268" i="2"/>
  <c r="D261" i="2"/>
  <c r="D249" i="2"/>
  <c r="D244" i="2"/>
  <c r="D240" i="2"/>
  <c r="D237" i="2"/>
  <c r="D234" i="2"/>
  <c r="D227" i="2"/>
  <c r="D219" i="2"/>
  <c r="D207" i="2"/>
  <c r="D202" i="2"/>
  <c r="D198" i="2"/>
  <c r="D195" i="2"/>
  <c r="D192" i="2"/>
  <c r="D185" i="2"/>
  <c r="D182" i="2"/>
  <c r="D94" i="2"/>
  <c r="D90" i="2"/>
  <c r="D88" i="2"/>
  <c r="D86" i="2"/>
  <c r="D85" i="2"/>
  <c r="D84" i="2"/>
  <c r="D82" i="2"/>
  <c r="D78" i="2"/>
  <c r="D74" i="2"/>
  <c r="D67" i="2"/>
  <c r="D63" i="2"/>
  <c r="D62" i="2"/>
  <c r="D41" i="2"/>
  <c r="F141" i="1"/>
  <c r="E141" i="1"/>
  <c r="D141" i="1"/>
  <c r="G140" i="1"/>
  <c r="G139" i="1"/>
  <c r="AE135" i="1"/>
  <c r="AA135" i="1"/>
  <c r="W135" i="1"/>
  <c r="S135" i="1"/>
  <c r="N135" i="1"/>
  <c r="M135" i="1"/>
  <c r="U135" i="1" s="1"/>
  <c r="K135" i="1"/>
  <c r="L135" i="1"/>
  <c r="O135" i="1" s="1"/>
  <c r="AE134" i="1"/>
  <c r="AA134" i="1"/>
  <c r="S134" i="1"/>
  <c r="N134" i="1"/>
  <c r="M134" i="1"/>
  <c r="U134" i="1" s="1"/>
  <c r="W134" i="1" s="1"/>
  <c r="L134" i="1"/>
  <c r="K134" i="1"/>
  <c r="G134" i="1"/>
  <c r="AA133" i="1"/>
  <c r="S133" i="1"/>
  <c r="M133" i="1"/>
  <c r="M132" i="1" s="1"/>
  <c r="L133" i="1"/>
  <c r="G133" i="1"/>
  <c r="AA132" i="1"/>
  <c r="Z132" i="1"/>
  <c r="Y132" i="1"/>
  <c r="Y124" i="1" s="1"/>
  <c r="X132" i="1"/>
  <c r="S132" i="1"/>
  <c r="R132" i="1"/>
  <c r="Q132" i="1"/>
  <c r="P132" i="1"/>
  <c r="I132" i="1"/>
  <c r="I124" i="1" s="1"/>
  <c r="F132" i="1"/>
  <c r="E132" i="1"/>
  <c r="AC131" i="1"/>
  <c r="AA131" i="1"/>
  <c r="V131" i="1"/>
  <c r="AD131" i="1" s="1"/>
  <c r="AD129" i="1" s="1"/>
  <c r="U131" i="1"/>
  <c r="S131" i="1"/>
  <c r="K131" i="1"/>
  <c r="E129" i="1"/>
  <c r="AE130" i="1"/>
  <c r="AA130" i="1"/>
  <c r="AA129" i="1" s="1"/>
  <c r="W130" i="1"/>
  <c r="S130" i="1"/>
  <c r="S129" i="1" s="1"/>
  <c r="O130" i="1"/>
  <c r="K130" i="1"/>
  <c r="G130" i="1"/>
  <c r="AC129" i="1"/>
  <c r="Z129" i="1"/>
  <c r="Y129" i="1"/>
  <c r="X129" i="1"/>
  <c r="U129" i="1"/>
  <c r="R129" i="1"/>
  <c r="R124" i="1" s="1"/>
  <c r="Q129" i="1"/>
  <c r="P129" i="1"/>
  <c r="N129" i="1"/>
  <c r="M129" i="1"/>
  <c r="J129" i="1"/>
  <c r="I129" i="1"/>
  <c r="H129" i="1"/>
  <c r="F129" i="1"/>
  <c r="AA128" i="1"/>
  <c r="S128" i="1"/>
  <c r="M128" i="1"/>
  <c r="U128" i="1" s="1"/>
  <c r="AC128" i="1" s="1"/>
  <c r="K128" i="1"/>
  <c r="N128" i="1"/>
  <c r="V128" i="1" s="1"/>
  <c r="AD128" i="1" s="1"/>
  <c r="L128" i="1"/>
  <c r="AA127" i="1"/>
  <c r="K127" i="1"/>
  <c r="N127" i="1"/>
  <c r="V127" i="1" s="1"/>
  <c r="AD127" i="1" s="1"/>
  <c r="E125" i="1"/>
  <c r="AA126" i="1"/>
  <c r="S126" i="1"/>
  <c r="M126" i="1"/>
  <c r="L126" i="1"/>
  <c r="T126" i="1" s="1"/>
  <c r="K126" i="1"/>
  <c r="Z125" i="1"/>
  <c r="Y125" i="1"/>
  <c r="X125" i="1"/>
  <c r="X124" i="1" s="1"/>
  <c r="R125" i="1"/>
  <c r="Q125" i="1"/>
  <c r="Q124" i="1" s="1"/>
  <c r="J125" i="1"/>
  <c r="I125" i="1"/>
  <c r="Z124" i="1"/>
  <c r="AD123" i="1"/>
  <c r="AC123" i="1"/>
  <c r="AB123" i="1"/>
  <c r="AA123" i="1"/>
  <c r="AE122" i="1"/>
  <c r="AA122" i="1"/>
  <c r="AE121" i="1"/>
  <c r="AA121" i="1"/>
  <c r="AA119" i="1" s="1"/>
  <c r="W121" i="1"/>
  <c r="S121" i="1"/>
  <c r="O121" i="1"/>
  <c r="K121" i="1"/>
  <c r="E119" i="1"/>
  <c r="M119" i="1" s="1"/>
  <c r="U119" i="1" s="1"/>
  <c r="AC119" i="1" s="1"/>
  <c r="AA120" i="1"/>
  <c r="S120" i="1"/>
  <c r="S119" i="1" s="1"/>
  <c r="K120" i="1"/>
  <c r="Z119" i="1"/>
  <c r="Y119" i="1"/>
  <c r="X119" i="1"/>
  <c r="R119" i="1"/>
  <c r="Q119" i="1"/>
  <c r="P119" i="1"/>
  <c r="K119" i="1"/>
  <c r="J119" i="1"/>
  <c r="I119" i="1"/>
  <c r="H119" i="1"/>
  <c r="M115" i="1"/>
  <c r="U115" i="1" s="1"/>
  <c r="AC115" i="1" s="1"/>
  <c r="M113" i="1"/>
  <c r="M112" i="1"/>
  <c r="M111" i="1"/>
  <c r="U106" i="1"/>
  <c r="S106" i="1"/>
  <c r="N106" i="1"/>
  <c r="V106" i="1" s="1"/>
  <c r="AD106" i="1" s="1"/>
  <c r="S105" i="1"/>
  <c r="R102" i="1"/>
  <c r="Q102" i="1"/>
  <c r="J102" i="1"/>
  <c r="M103" i="1"/>
  <c r="U103" i="1" s="1"/>
  <c r="AC103" i="1" s="1"/>
  <c r="AE101" i="1"/>
  <c r="AA101" i="1"/>
  <c r="W101" i="1"/>
  <c r="S101" i="1"/>
  <c r="O101" i="1"/>
  <c r="K101" i="1"/>
  <c r="G101" i="1"/>
  <c r="N100" i="1"/>
  <c r="V100" i="1" s="1"/>
  <c r="Y98" i="1"/>
  <c r="R98" i="1"/>
  <c r="J98" i="1"/>
  <c r="I98" i="1"/>
  <c r="N99" i="1"/>
  <c r="E98" i="1"/>
  <c r="AA97" i="1"/>
  <c r="S97" i="1"/>
  <c r="K97" i="1"/>
  <c r="N97" i="1"/>
  <c r="V97" i="1" s="1"/>
  <c r="AD97" i="1" s="1"/>
  <c r="M97" i="1"/>
  <c r="U97" i="1" s="1"/>
  <c r="AE96" i="1"/>
  <c r="AA96" i="1"/>
  <c r="AA95" i="1" s="1"/>
  <c r="W96" i="1"/>
  <c r="S96" i="1"/>
  <c r="S95" i="1" s="1"/>
  <c r="O96" i="1"/>
  <c r="K96" i="1"/>
  <c r="K95" i="1" s="1"/>
  <c r="AD95" i="1"/>
  <c r="Z95" i="1"/>
  <c r="Y95" i="1"/>
  <c r="R95" i="1"/>
  <c r="Q95" i="1"/>
  <c r="P95" i="1"/>
  <c r="J95" i="1"/>
  <c r="I95" i="1"/>
  <c r="H95" i="1"/>
  <c r="Y92" i="1"/>
  <c r="R92" i="1"/>
  <c r="P92" i="1"/>
  <c r="J92" i="1"/>
  <c r="H92" i="1"/>
  <c r="M93" i="1"/>
  <c r="Z92" i="1"/>
  <c r="Q92" i="1"/>
  <c r="I92" i="1"/>
  <c r="L89" i="1"/>
  <c r="L88" i="1"/>
  <c r="AA86" i="1"/>
  <c r="AA85" i="1"/>
  <c r="X83" i="1"/>
  <c r="R83" i="1"/>
  <c r="Y83" i="1"/>
  <c r="H83" i="1"/>
  <c r="F83" i="1"/>
  <c r="Z78" i="1"/>
  <c r="M80" i="1"/>
  <c r="U80" i="1" s="1"/>
  <c r="AC80" i="1" s="1"/>
  <c r="R78" i="1"/>
  <c r="P78" i="1"/>
  <c r="I78" i="1"/>
  <c r="H78" i="1"/>
  <c r="N79" i="1"/>
  <c r="Y78" i="1"/>
  <c r="J78" i="1"/>
  <c r="AE77" i="1"/>
  <c r="W77" i="1"/>
  <c r="O77" i="1"/>
  <c r="G77" i="1"/>
  <c r="L76" i="1"/>
  <c r="X74" i="1"/>
  <c r="R74" i="1"/>
  <c r="J74" i="1"/>
  <c r="H74" i="1"/>
  <c r="F74" i="1"/>
  <c r="L75" i="1"/>
  <c r="Z74" i="1"/>
  <c r="P74" i="1"/>
  <c r="Y71" i="1"/>
  <c r="X71" i="1"/>
  <c r="R71" i="1"/>
  <c r="J71" i="1"/>
  <c r="H71" i="1"/>
  <c r="L72" i="1"/>
  <c r="P71" i="1"/>
  <c r="F71" i="1"/>
  <c r="L70" i="1"/>
  <c r="M69" i="1"/>
  <c r="U69" i="1" s="1"/>
  <c r="AC69" i="1" s="1"/>
  <c r="L69" i="1"/>
  <c r="X67" i="1"/>
  <c r="R67" i="1"/>
  <c r="P67" i="1"/>
  <c r="N68" i="1"/>
  <c r="L68" i="1"/>
  <c r="J67" i="1"/>
  <c r="I67" i="1"/>
  <c r="H67" i="1"/>
  <c r="L65" i="1"/>
  <c r="AE64" i="1"/>
  <c r="AA64" i="1"/>
  <c r="W64" i="1"/>
  <c r="S64" i="1"/>
  <c r="O64" i="1"/>
  <c r="K64" i="1"/>
  <c r="G64" i="1"/>
  <c r="K63" i="1"/>
  <c r="N61" i="1"/>
  <c r="M59" i="1"/>
  <c r="U59" i="1" s="1"/>
  <c r="AC59" i="1" s="1"/>
  <c r="AA58" i="1"/>
  <c r="V58" i="1"/>
  <c r="AD58" i="1" s="1"/>
  <c r="U58" i="1"/>
  <c r="AC58" i="1" s="1"/>
  <c r="S58" i="1"/>
  <c r="N57" i="1"/>
  <c r="N53" i="1"/>
  <c r="V53" i="1" s="1"/>
  <c r="AD53" i="1" s="1"/>
  <c r="M53" i="1"/>
  <c r="U53" i="1" s="1"/>
  <c r="AC53" i="1" s="1"/>
  <c r="N52" i="1"/>
  <c r="K51" i="1"/>
  <c r="M51" i="1"/>
  <c r="S50" i="1"/>
  <c r="N48" i="1"/>
  <c r="Y47" i="1"/>
  <c r="Z45" i="1"/>
  <c r="Y45" i="1"/>
  <c r="J45" i="1"/>
  <c r="I45" i="1"/>
  <c r="E45" i="1"/>
  <c r="R45" i="1"/>
  <c r="Q45" i="1"/>
  <c r="F45" i="1"/>
  <c r="AA44" i="1"/>
  <c r="M44" i="1"/>
  <c r="U44" i="1" s="1"/>
  <c r="AC44" i="1" s="1"/>
  <c r="AA43" i="1"/>
  <c r="M43" i="1"/>
  <c r="U43" i="1" s="1"/>
  <c r="AC43" i="1" s="1"/>
  <c r="AA42" i="1"/>
  <c r="S42" i="1"/>
  <c r="L42" i="1"/>
  <c r="K42" i="1"/>
  <c r="N42" i="1"/>
  <c r="M42" i="1"/>
  <c r="Z41" i="1"/>
  <c r="Y41" i="1"/>
  <c r="R41" i="1"/>
  <c r="Q41" i="1"/>
  <c r="I41" i="1"/>
  <c r="K40" i="1"/>
  <c r="N40" i="1"/>
  <c r="V40" i="1" s="1"/>
  <c r="M40" i="1"/>
  <c r="K39" i="1"/>
  <c r="N39" i="1"/>
  <c r="V39" i="1" s="1"/>
  <c r="M39" i="1"/>
  <c r="K38" i="1"/>
  <c r="N38" i="1"/>
  <c r="V38" i="1" s="1"/>
  <c r="N36" i="1"/>
  <c r="V36" i="1" s="1"/>
  <c r="M36" i="1"/>
  <c r="N35" i="1"/>
  <c r="V35" i="1" s="1"/>
  <c r="N34" i="1"/>
  <c r="N32" i="1"/>
  <c r="M31" i="1"/>
  <c r="AE28" i="1"/>
  <c r="AA28" i="1"/>
  <c r="W28" i="1"/>
  <c r="S28" i="1"/>
  <c r="O28" i="1"/>
  <c r="K28" i="1"/>
  <c r="G28" i="1"/>
  <c r="Y27" i="1"/>
  <c r="S26" i="1"/>
  <c r="M26" i="1"/>
  <c r="U26" i="1" s="1"/>
  <c r="AC26" i="1" s="1"/>
  <c r="M25" i="1"/>
  <c r="M24" i="1"/>
  <c r="M23" i="1"/>
  <c r="M22" i="1"/>
  <c r="M21" i="1"/>
  <c r="U21" i="1" s="1"/>
  <c r="AC21" i="1" s="1"/>
  <c r="M20" i="1"/>
  <c r="U20" i="1" s="1"/>
  <c r="AC20" i="1" s="1"/>
  <c r="AA19" i="1"/>
  <c r="M19" i="1"/>
  <c r="U19" i="1" s="1"/>
  <c r="AC19" i="1" s="1"/>
  <c r="AA18" i="1"/>
  <c r="M18" i="1"/>
  <c r="U18" i="1" s="1"/>
  <c r="AC18" i="1" s="1"/>
  <c r="AA17" i="1"/>
  <c r="Q16" i="1"/>
  <c r="M17" i="1"/>
  <c r="D16" i="1"/>
  <c r="Y16" i="1"/>
  <c r="R16" i="1"/>
  <c r="J16" i="1"/>
  <c r="I16" i="1"/>
  <c r="H16" i="1"/>
  <c r="Y14" i="1"/>
  <c r="AA14" i="1" s="1"/>
  <c r="I31" i="4" l="1"/>
  <c r="I16" i="4"/>
  <c r="D89" i="2"/>
  <c r="D2175" i="2"/>
  <c r="D900" i="2"/>
  <c r="D569" i="2"/>
  <c r="D573" i="2"/>
  <c r="D577" i="2"/>
  <c r="D1416" i="2"/>
  <c r="D1332" i="2" s="1"/>
  <c r="D1420" i="2"/>
  <c r="D1336" i="2" s="1"/>
  <c r="D2183" i="2"/>
  <c r="D813" i="2"/>
  <c r="D801" i="2"/>
  <c r="D353" i="2"/>
  <c r="D987" i="2"/>
  <c r="D1216" i="2"/>
  <c r="D1185" i="2"/>
  <c r="D59" i="2"/>
  <c r="D981" i="2"/>
  <c r="D224" i="2"/>
  <c r="D223" i="2" s="1"/>
  <c r="D222" i="2" s="1"/>
  <c r="D1199" i="2"/>
  <c r="D974" i="2"/>
  <c r="D980" i="2"/>
  <c r="D1204" i="2"/>
  <c r="D1397" i="2"/>
  <c r="D1313" i="2" s="1"/>
  <c r="D1428" i="2"/>
  <c r="D1344" i="2" s="1"/>
  <c r="D1754" i="2"/>
  <c r="D267" i="2"/>
  <c r="D266" i="2" s="1"/>
  <c r="D365" i="2"/>
  <c r="D571" i="2"/>
  <c r="D575" i="2"/>
  <c r="D579" i="2"/>
  <c r="D992" i="2"/>
  <c r="D2377" i="2" s="1"/>
  <c r="D985" i="2"/>
  <c r="D1063" i="2"/>
  <c r="D986" i="2"/>
  <c r="D1189" i="2"/>
  <c r="D1347" i="2"/>
  <c r="D1431" i="2"/>
  <c r="D1424" i="2"/>
  <c r="D1340" i="2" s="1"/>
  <c r="D1411" i="2"/>
  <c r="D1327" i="2" s="1"/>
  <c r="D1417" i="2"/>
  <c r="D1333" i="2" s="1"/>
  <c r="D1683" i="2"/>
  <c r="D1770" i="2"/>
  <c r="D360" i="2"/>
  <c r="D808" i="2"/>
  <c r="D832" i="2"/>
  <c r="D925" i="2"/>
  <c r="D924" i="2" s="1"/>
  <c r="D1005" i="2"/>
  <c r="D979" i="2"/>
  <c r="D1636" i="2"/>
  <c r="D1640" i="2"/>
  <c r="D1639" i="2" s="1"/>
  <c r="D1738" i="2"/>
  <c r="D1732" i="2"/>
  <c r="D1783" i="2"/>
  <c r="D1753" i="2"/>
  <c r="D1757" i="2"/>
  <c r="D1761" i="2"/>
  <c r="D1763" i="2"/>
  <c r="D2097" i="2"/>
  <c r="D2174" i="2"/>
  <c r="D2178" i="2"/>
  <c r="D2348" i="2"/>
  <c r="D1181" i="2"/>
  <c r="D1318" i="2"/>
  <c r="D1350" i="2"/>
  <c r="D1402" i="2"/>
  <c r="D1489" i="2"/>
  <c r="D56" i="2"/>
  <c r="D181" i="2"/>
  <c r="D180" i="2" s="1"/>
  <c r="D377" i="2"/>
  <c r="D685" i="2"/>
  <c r="D970" i="2"/>
  <c r="D976" i="2"/>
  <c r="D1192" i="2"/>
  <c r="D1394" i="2"/>
  <c r="D1310" i="2" s="1"/>
  <c r="D2157" i="2"/>
  <c r="D2186" i="2"/>
  <c r="D2228" i="2"/>
  <c r="N29" i="1"/>
  <c r="V29" i="1" s="1"/>
  <c r="AD29" i="1" s="1"/>
  <c r="AA29" i="1"/>
  <c r="K31" i="1"/>
  <c r="AA31" i="1"/>
  <c r="L59" i="1"/>
  <c r="AA117" i="1"/>
  <c r="N118" i="1"/>
  <c r="AA118" i="1"/>
  <c r="D799" i="2"/>
  <c r="D1020" i="2"/>
  <c r="D1026" i="2"/>
  <c r="D1069" i="2"/>
  <c r="D1111" i="2"/>
  <c r="D1224" i="2"/>
  <c r="D1825" i="2"/>
  <c r="AD39" i="1"/>
  <c r="AD40" i="1"/>
  <c r="K59" i="1"/>
  <c r="AA68" i="1"/>
  <c r="N69" i="1"/>
  <c r="V69" i="1" s="1"/>
  <c r="AD69" i="1" s="1"/>
  <c r="G70" i="1"/>
  <c r="M86" i="1"/>
  <c r="U86" i="1" s="1"/>
  <c r="AC86" i="1" s="1"/>
  <c r="M87" i="1"/>
  <c r="U87" i="1" s="1"/>
  <c r="AC87" i="1" s="1"/>
  <c r="M91" i="1"/>
  <c r="U91" i="1" s="1"/>
  <c r="S104" i="1"/>
  <c r="Z102" i="1"/>
  <c r="D119" i="1"/>
  <c r="L119" i="1" s="1"/>
  <c r="T119" i="1" s="1"/>
  <c r="D465" i="2"/>
  <c r="D464" i="2" s="1"/>
  <c r="D711" i="2"/>
  <c r="D572" i="2"/>
  <c r="AA52" i="1"/>
  <c r="S53" i="1"/>
  <c r="N59" i="1"/>
  <c r="V59" i="1" s="1"/>
  <c r="AD59" i="1" s="1"/>
  <c r="K65" i="1"/>
  <c r="D67" i="1"/>
  <c r="AA78" i="1"/>
  <c r="AA79" i="1"/>
  <c r="N80" i="1"/>
  <c r="V80" i="1" s="1"/>
  <c r="AD80" i="1" s="1"/>
  <c r="X78" i="1"/>
  <c r="M104" i="1"/>
  <c r="U104" i="1" s="1"/>
  <c r="L106" i="1"/>
  <c r="K106" i="1"/>
  <c r="L118" i="1"/>
  <c r="T118" i="1" s="1"/>
  <c r="AB118" i="1" s="1"/>
  <c r="K118" i="1"/>
  <c r="O134" i="1"/>
  <c r="D107" i="2"/>
  <c r="D113" i="2"/>
  <c r="D71" i="2" s="1"/>
  <c r="D669" i="2"/>
  <c r="D1180" i="2"/>
  <c r="D1263" i="2"/>
  <c r="D1423" i="2"/>
  <c r="D1339" i="2" s="1"/>
  <c r="D1751" i="2"/>
  <c r="D1759" i="2"/>
  <c r="D2163" i="2"/>
  <c r="G14" i="1"/>
  <c r="N14" i="1"/>
  <c r="L29" i="1"/>
  <c r="T29" i="1" s="1"/>
  <c r="L30" i="1"/>
  <c r="T30" i="1" s="1"/>
  <c r="L31" i="1"/>
  <c r="T31" i="1" s="1"/>
  <c r="L33" i="1"/>
  <c r="G34" i="1"/>
  <c r="L35" i="1"/>
  <c r="M50" i="1"/>
  <c r="U50" i="1" s="1"/>
  <c r="L73" i="1"/>
  <c r="K77" i="1"/>
  <c r="S77" i="1"/>
  <c r="F95" i="1"/>
  <c r="AA104" i="1"/>
  <c r="D721" i="2"/>
  <c r="D1809" i="2"/>
  <c r="D1829" i="2"/>
  <c r="D2244" i="2"/>
  <c r="M73" i="3"/>
  <c r="N16" i="3"/>
  <c r="M70" i="3"/>
  <c r="N19" i="3"/>
  <c r="N25" i="3"/>
  <c r="N31" i="3"/>
  <c r="N46" i="3"/>
  <c r="L125" i="3"/>
  <c r="M76" i="3"/>
  <c r="M85" i="3"/>
  <c r="N97" i="3"/>
  <c r="M103" i="3"/>
  <c r="N13" i="3"/>
  <c r="M82" i="3"/>
  <c r="N107" i="3"/>
  <c r="N109" i="3" s="1"/>
  <c r="N124" i="3"/>
  <c r="M61" i="3"/>
  <c r="M91" i="3"/>
  <c r="M94" i="3"/>
  <c r="N55" i="3"/>
  <c r="N114" i="3"/>
  <c r="N115" i="3" s="1"/>
  <c r="N84" i="3"/>
  <c r="N85" i="3" s="1"/>
  <c r="N90" i="3"/>
  <c r="N91" i="3" s="1"/>
  <c r="N104" i="3"/>
  <c r="M118" i="3"/>
  <c r="N28" i="3"/>
  <c r="N38" i="3"/>
  <c r="N40" i="3" s="1"/>
  <c r="H125" i="3"/>
  <c r="M49" i="3"/>
  <c r="N62" i="3"/>
  <c r="N64" i="3" s="1"/>
  <c r="N94" i="3"/>
  <c r="M100" i="3"/>
  <c r="I106" i="3"/>
  <c r="I127" i="3" s="1"/>
  <c r="I137" i="3" s="1"/>
  <c r="I139" i="3" s="1"/>
  <c r="N121" i="3"/>
  <c r="N22" i="3"/>
  <c r="N49" i="3"/>
  <c r="M55" i="3"/>
  <c r="M67" i="3"/>
  <c r="N73" i="3"/>
  <c r="M79" i="3"/>
  <c r="M88" i="3"/>
  <c r="F91" i="3"/>
  <c r="N103" i="3"/>
  <c r="M112" i="3"/>
  <c r="N133" i="3"/>
  <c r="H106" i="3"/>
  <c r="K127" i="3"/>
  <c r="K137" i="3" s="1"/>
  <c r="K139" i="3" s="1"/>
  <c r="M52" i="3"/>
  <c r="N65" i="3"/>
  <c r="N67" i="3" s="1"/>
  <c r="N79" i="3"/>
  <c r="N100" i="3"/>
  <c r="N112" i="3"/>
  <c r="I26" i="4"/>
  <c r="E36" i="4"/>
  <c r="E16" i="4"/>
  <c r="E26" i="4"/>
  <c r="F41" i="4"/>
  <c r="C15" i="4"/>
  <c r="G15" i="4"/>
  <c r="E21" i="4"/>
  <c r="D15" i="4"/>
  <c r="H15" i="4"/>
  <c r="I21" i="4"/>
  <c r="E31" i="4"/>
  <c r="F15" i="4"/>
  <c r="X16" i="1"/>
  <c r="S17" i="1"/>
  <c r="S18" i="1"/>
  <c r="S19" i="1"/>
  <c r="AB29" i="1"/>
  <c r="K29" i="1"/>
  <c r="AB30" i="1"/>
  <c r="K30" i="1"/>
  <c r="K34" i="1"/>
  <c r="AD36" i="1"/>
  <c r="AD38" i="1"/>
  <c r="S38" i="1"/>
  <c r="S39" i="1"/>
  <c r="S40" i="1"/>
  <c r="G46" i="1"/>
  <c r="G45" i="1" s="1"/>
  <c r="K48" i="1"/>
  <c r="AA50" i="1"/>
  <c r="N51" i="1"/>
  <c r="V51" i="1" s="1"/>
  <c r="AD51" i="1" s="1"/>
  <c r="K52" i="1"/>
  <c r="N54" i="1"/>
  <c r="V54" i="1" s="1"/>
  <c r="S65" i="1"/>
  <c r="S66" i="1"/>
  <c r="K72" i="1"/>
  <c r="K73" i="1"/>
  <c r="D74" i="1"/>
  <c r="K89" i="1"/>
  <c r="L90" i="1"/>
  <c r="E92" i="1"/>
  <c r="N95" i="1"/>
  <c r="V95" i="1"/>
  <c r="D102" i="1"/>
  <c r="G105" i="1"/>
  <c r="X102" i="1"/>
  <c r="G106" i="1"/>
  <c r="G109" i="1"/>
  <c r="K117" i="1"/>
  <c r="S117" i="1"/>
  <c r="S118" i="1"/>
  <c r="G120" i="1"/>
  <c r="G128" i="1"/>
  <c r="D117" i="2"/>
  <c r="D75" i="2" s="1"/>
  <c r="D61" i="2"/>
  <c r="D153" i="2"/>
  <c r="D69" i="2" s="1"/>
  <c r="D165" i="2"/>
  <c r="D81" i="2" s="1"/>
  <c r="D562" i="2"/>
  <c r="D1053" i="2"/>
  <c r="D1153" i="2"/>
  <c r="D1447" i="2"/>
  <c r="D1473" i="2"/>
  <c r="D1396" i="2"/>
  <c r="D1312" i="2" s="1"/>
  <c r="D1391" i="2"/>
  <c r="D1307" i="2" s="1"/>
  <c r="D1531" i="2"/>
  <c r="D1742" i="2"/>
  <c r="D1834" i="2"/>
  <c r="D1846" i="2"/>
  <c r="D1909" i="2"/>
  <c r="D2171" i="2"/>
  <c r="D2179" i="2"/>
  <c r="J41" i="1"/>
  <c r="Q56" i="1"/>
  <c r="Q98" i="1"/>
  <c r="Z98" i="1"/>
  <c r="AB119" i="1"/>
  <c r="D83" i="2"/>
  <c r="D87" i="2"/>
  <c r="D91" i="2"/>
  <c r="D752" i="2"/>
  <c r="D751" i="2" s="1"/>
  <c r="D1755" i="2"/>
  <c r="K14" i="1"/>
  <c r="E16" i="1"/>
  <c r="L17" i="1"/>
  <c r="L18" i="1"/>
  <c r="L19" i="1"/>
  <c r="L20" i="1"/>
  <c r="L21" i="1"/>
  <c r="L22" i="1"/>
  <c r="L23" i="1"/>
  <c r="L24" i="1"/>
  <c r="L25" i="1"/>
  <c r="L26" i="1"/>
  <c r="S30" i="1"/>
  <c r="AA30" i="1"/>
  <c r="N31" i="1"/>
  <c r="V31" i="1" s="1"/>
  <c r="AD31" i="1" s="1"/>
  <c r="AA32" i="1"/>
  <c r="M35" i="1"/>
  <c r="U35" i="1" s="1"/>
  <c r="L37" i="1"/>
  <c r="G38" i="1"/>
  <c r="S43" i="1"/>
  <c r="S44" i="1"/>
  <c r="M48" i="1"/>
  <c r="N49" i="1"/>
  <c r="K50" i="1"/>
  <c r="L54" i="1"/>
  <c r="L60" i="1"/>
  <c r="G61" i="1"/>
  <c r="G75" i="1"/>
  <c r="N85" i="1"/>
  <c r="V85" i="1" s="1"/>
  <c r="AD85" i="1" s="1"/>
  <c r="N88" i="1"/>
  <c r="V88" i="1" s="1"/>
  <c r="AD88" i="1" s="1"/>
  <c r="N89" i="1"/>
  <c r="N90" i="1"/>
  <c r="V90" i="1" s="1"/>
  <c r="N94" i="1"/>
  <c r="V94" i="1" s="1"/>
  <c r="AD94" i="1" s="1"/>
  <c r="S94" i="1"/>
  <c r="N109" i="1"/>
  <c r="N110" i="1"/>
  <c r="V110" i="1" s="1"/>
  <c r="N114" i="1"/>
  <c r="V114" i="1" s="1"/>
  <c r="AD114" i="1" s="1"/>
  <c r="N115" i="1"/>
  <c r="V115" i="1" s="1"/>
  <c r="AD115" i="1" s="1"/>
  <c r="AA115" i="1"/>
  <c r="M116" i="1"/>
  <c r="U116" i="1" s="1"/>
  <c r="AC116" i="1" s="1"/>
  <c r="J108" i="1"/>
  <c r="J107" i="1" s="1"/>
  <c r="M117" i="1"/>
  <c r="U117" i="1" s="1"/>
  <c r="AC117" i="1" s="1"/>
  <c r="L120" i="1"/>
  <c r="T120" i="1" s="1"/>
  <c r="W120" i="1" s="1"/>
  <c r="H125" i="1"/>
  <c r="G127" i="1"/>
  <c r="L127" i="1"/>
  <c r="L125" i="1" s="1"/>
  <c r="D97" i="2"/>
  <c r="D156" i="2"/>
  <c r="D72" i="2" s="1"/>
  <c r="D64" i="2"/>
  <c r="D2362" i="2" s="1"/>
  <c r="D340" i="2"/>
  <c r="D595" i="2"/>
  <c r="D560" i="2"/>
  <c r="D1419" i="2"/>
  <c r="D1335" i="2" s="1"/>
  <c r="D1599" i="2"/>
  <c r="D1395" i="2"/>
  <c r="D1311" i="2" s="1"/>
  <c r="D1699" i="2"/>
  <c r="D1743" i="2"/>
  <c r="D1748" i="2"/>
  <c r="D1758" i="2"/>
  <c r="D1938" i="2"/>
  <c r="D2060" i="2"/>
  <c r="D2102" i="2"/>
  <c r="D2122" i="2"/>
  <c r="D2149" i="2"/>
  <c r="D2152" i="2"/>
  <c r="D2166" i="2"/>
  <c r="D2150" i="2"/>
  <c r="D2172" i="2"/>
  <c r="D2176" i="2"/>
  <c r="D2180" i="2"/>
  <c r="U22" i="1"/>
  <c r="AC22" i="1" s="1"/>
  <c r="U23" i="1"/>
  <c r="AC23" i="1" s="1"/>
  <c r="U24" i="1"/>
  <c r="AC24" i="1" s="1"/>
  <c r="U25" i="1"/>
  <c r="AC25" i="1" s="1"/>
  <c r="K25" i="1"/>
  <c r="K26" i="1"/>
  <c r="Z16" i="1"/>
  <c r="V32" i="1"/>
  <c r="AD32" i="1" s="1"/>
  <c r="S32" i="1"/>
  <c r="V34" i="1"/>
  <c r="AD34" i="1" s="1"/>
  <c r="S34" i="1"/>
  <c r="AD35" i="1"/>
  <c r="AA35" i="1"/>
  <c r="U36" i="1"/>
  <c r="AC36" i="1" s="1"/>
  <c r="S48" i="1"/>
  <c r="T59" i="1"/>
  <c r="AB59" i="1" s="1"/>
  <c r="AE59" i="1" s="1"/>
  <c r="S59" i="1"/>
  <c r="K67" i="1"/>
  <c r="Z67" i="1"/>
  <c r="Z71" i="1"/>
  <c r="Q83" i="1"/>
  <c r="Q108" i="1"/>
  <c r="Q107" i="1" s="1"/>
  <c r="K111" i="1"/>
  <c r="K112" i="1"/>
  <c r="K113" i="1"/>
  <c r="V118" i="1"/>
  <c r="AD118" i="1" s="1"/>
  <c r="F119" i="1"/>
  <c r="N119" i="1" s="1"/>
  <c r="V119" i="1" s="1"/>
  <c r="AD119" i="1" s="1"/>
  <c r="M127" i="1"/>
  <c r="U127" i="1" s="1"/>
  <c r="AC127" i="1" s="1"/>
  <c r="D57" i="2"/>
  <c r="D60" i="2"/>
  <c r="D150" i="2"/>
  <c r="D66" i="2" s="1"/>
  <c r="D65" i="2" s="1"/>
  <c r="D550" i="2"/>
  <c r="D576" i="2"/>
  <c r="D736" i="2"/>
  <c r="D1624" i="2"/>
  <c r="D1421" i="2"/>
  <c r="D1337" i="2" s="1"/>
  <c r="D1425" i="2"/>
  <c r="D1341" i="2" s="1"/>
  <c r="D1854" i="2"/>
  <c r="D1726" i="2"/>
  <c r="D1951" i="2"/>
  <c r="D1993" i="2"/>
  <c r="D2146" i="2"/>
  <c r="D2151" i="2"/>
  <c r="AC104" i="1"/>
  <c r="N17" i="1"/>
  <c r="N20" i="1"/>
  <c r="V20" i="1" s="1"/>
  <c r="AD20" i="1" s="1"/>
  <c r="AA20" i="1"/>
  <c r="AA21" i="1"/>
  <c r="AA22" i="1"/>
  <c r="N23" i="1"/>
  <c r="V23" i="1" s="1"/>
  <c r="AD23" i="1" s="1"/>
  <c r="AA23" i="1"/>
  <c r="N24" i="1"/>
  <c r="V24" i="1" s="1"/>
  <c r="AD24" i="1" s="1"/>
  <c r="N25" i="1"/>
  <c r="V25" i="1" s="1"/>
  <c r="AD25" i="1" s="1"/>
  <c r="G26" i="1"/>
  <c r="D27" i="1"/>
  <c r="G29" i="1"/>
  <c r="S29" i="1"/>
  <c r="G30" i="1"/>
  <c r="G31" i="1"/>
  <c r="K32" i="1"/>
  <c r="M33" i="1"/>
  <c r="U33" i="1" s="1"/>
  <c r="AC33" i="1" s="1"/>
  <c r="J27" i="1"/>
  <c r="Z27" i="1"/>
  <c r="M37" i="1"/>
  <c r="U37" i="1" s="1"/>
  <c r="AC37" i="1" s="1"/>
  <c r="N43" i="1"/>
  <c r="V43" i="1" s="1"/>
  <c r="AD43" i="1" s="1"/>
  <c r="N44" i="1"/>
  <c r="V44" i="1" s="1"/>
  <c r="AD44" i="1" s="1"/>
  <c r="M46" i="1"/>
  <c r="L49" i="1"/>
  <c r="S51" i="1"/>
  <c r="D47" i="1"/>
  <c r="S57" i="1"/>
  <c r="G59" i="1"/>
  <c r="M60" i="1"/>
  <c r="U60" i="1" s="1"/>
  <c r="AC60" i="1" s="1"/>
  <c r="J56" i="1"/>
  <c r="J55" i="1" s="1"/>
  <c r="R56" i="1"/>
  <c r="R55" i="1" s="1"/>
  <c r="R136" i="1" s="1"/>
  <c r="G65" i="1"/>
  <c r="L66" i="1"/>
  <c r="K66" i="1"/>
  <c r="Y67" i="1"/>
  <c r="AA67" i="1" s="1"/>
  <c r="G73" i="1"/>
  <c r="F78" i="1"/>
  <c r="S79" i="1"/>
  <c r="AA80" i="1"/>
  <c r="L91" i="1"/>
  <c r="L93" i="1"/>
  <c r="I102" i="1"/>
  <c r="G110" i="1"/>
  <c r="L110" i="1"/>
  <c r="F16" i="1"/>
  <c r="P16" i="1"/>
  <c r="N19" i="1"/>
  <c r="V19" i="1" s="1"/>
  <c r="AD19" i="1" s="1"/>
  <c r="N21" i="1"/>
  <c r="V21" i="1" s="1"/>
  <c r="AD21" i="1" s="1"/>
  <c r="N22" i="1"/>
  <c r="V22" i="1" s="1"/>
  <c r="AD22" i="1" s="1"/>
  <c r="M14" i="1"/>
  <c r="U14" i="1" s="1"/>
  <c r="K17" i="1"/>
  <c r="K18" i="1"/>
  <c r="K19" i="1"/>
  <c r="S20" i="1"/>
  <c r="S21" i="1"/>
  <c r="S22" i="1"/>
  <c r="S23" i="1"/>
  <c r="S24" i="1"/>
  <c r="AA24" i="1"/>
  <c r="AA25" i="1"/>
  <c r="E27" i="1"/>
  <c r="M29" i="1"/>
  <c r="U29" i="1" s="1"/>
  <c r="W29" i="1" s="1"/>
  <c r="R27" i="1"/>
  <c r="N30" i="1"/>
  <c r="V30" i="1" s="1"/>
  <c r="AD30" i="1" s="1"/>
  <c r="M30" i="1"/>
  <c r="U30" i="1" s="1"/>
  <c r="AC30" i="1" s="1"/>
  <c r="AB31" i="1"/>
  <c r="M32" i="1"/>
  <c r="U32" i="1" s="1"/>
  <c r="AC32" i="1" s="1"/>
  <c r="N33" i="1"/>
  <c r="AA33" i="1"/>
  <c r="M34" i="1"/>
  <c r="U34" i="1" s="1"/>
  <c r="AC34" i="1" s="1"/>
  <c r="K36" i="1"/>
  <c r="S36" i="1"/>
  <c r="N37" i="1"/>
  <c r="V37" i="1" s="1"/>
  <c r="AD37" i="1" s="1"/>
  <c r="AA37" i="1"/>
  <c r="M38" i="1"/>
  <c r="U38" i="1" s="1"/>
  <c r="AC38" i="1" s="1"/>
  <c r="G39" i="1"/>
  <c r="G40" i="1"/>
  <c r="E41" i="1"/>
  <c r="G42" i="1"/>
  <c r="K43" i="1"/>
  <c r="K44" i="1"/>
  <c r="N46" i="1"/>
  <c r="V46" i="1" s="1"/>
  <c r="L46" i="1"/>
  <c r="L45" i="1" s="1"/>
  <c r="AA46" i="1"/>
  <c r="AA45" i="1" s="1"/>
  <c r="G48" i="1"/>
  <c r="J47" i="1"/>
  <c r="L51" i="1"/>
  <c r="R47" i="1"/>
  <c r="M52" i="1"/>
  <c r="U52" i="1" s="1"/>
  <c r="AC52" i="1" s="1"/>
  <c r="L53" i="1"/>
  <c r="T53" i="1" s="1"/>
  <c r="AB53" i="1" s="1"/>
  <c r="AE53" i="1" s="1"/>
  <c r="K53" i="1"/>
  <c r="AA53" i="1"/>
  <c r="M54" i="1"/>
  <c r="U54" i="1" s="1"/>
  <c r="AC54" i="1" s="1"/>
  <c r="L57" i="1"/>
  <c r="T57" i="1" s="1"/>
  <c r="L58" i="1"/>
  <c r="T58" i="1" s="1"/>
  <c r="K58" i="1"/>
  <c r="AA59" i="1"/>
  <c r="N60" i="1"/>
  <c r="V60" i="1" s="1"/>
  <c r="AD60" i="1" s="1"/>
  <c r="M61" i="1"/>
  <c r="U61" i="1" s="1"/>
  <c r="AC61" i="1" s="1"/>
  <c r="AA61" i="1"/>
  <c r="M63" i="1"/>
  <c r="U63" i="1" s="1"/>
  <c r="AC63" i="1" s="1"/>
  <c r="AA63" i="1"/>
  <c r="N65" i="1"/>
  <c r="V65" i="1" s="1"/>
  <c r="AD65" i="1" s="1"/>
  <c r="M65" i="1"/>
  <c r="U65" i="1" s="1"/>
  <c r="AC65" i="1" s="1"/>
  <c r="G66" i="1"/>
  <c r="F67" i="1"/>
  <c r="K68" i="1"/>
  <c r="K69" i="1"/>
  <c r="S69" i="1"/>
  <c r="Q67" i="1"/>
  <c r="S67" i="1" s="1"/>
  <c r="S70" i="1"/>
  <c r="I71" i="1"/>
  <c r="K71" i="1" s="1"/>
  <c r="N72" i="1"/>
  <c r="V72" i="1" s="1"/>
  <c r="AA72" i="1"/>
  <c r="N73" i="1"/>
  <c r="V73" i="1" s="1"/>
  <c r="AD73" i="1" s="1"/>
  <c r="M73" i="1"/>
  <c r="U73" i="1" s="1"/>
  <c r="AC73" i="1" s="1"/>
  <c r="S76" i="1"/>
  <c r="Q78" i="1"/>
  <c r="S78" i="1" s="1"/>
  <c r="L79" i="1"/>
  <c r="D78" i="1"/>
  <c r="K79" i="1"/>
  <c r="L80" i="1"/>
  <c r="K80" i="1"/>
  <c r="S80" i="1"/>
  <c r="N103" i="1"/>
  <c r="V103" i="1" s="1"/>
  <c r="AD103" i="1" s="1"/>
  <c r="F102" i="1"/>
  <c r="Y15" i="1"/>
  <c r="N18" i="1"/>
  <c r="V18" i="1" s="1"/>
  <c r="AD18" i="1" s="1"/>
  <c r="S14" i="1"/>
  <c r="K20" i="1"/>
  <c r="K21" i="1"/>
  <c r="K22" i="1"/>
  <c r="K23" i="1"/>
  <c r="K24" i="1"/>
  <c r="S25" i="1"/>
  <c r="I27" i="1"/>
  <c r="S31" i="1"/>
  <c r="AC35" i="1"/>
  <c r="G36" i="1"/>
  <c r="AA38" i="1"/>
  <c r="U39" i="1"/>
  <c r="AC39" i="1" s="1"/>
  <c r="AA39" i="1"/>
  <c r="U40" i="1"/>
  <c r="AC40" i="1" s="1"/>
  <c r="AA40" i="1"/>
  <c r="F41" i="1"/>
  <c r="G43" i="1"/>
  <c r="G44" i="1"/>
  <c r="D45" i="1"/>
  <c r="K46" i="1"/>
  <c r="K45" i="1" s="1"/>
  <c r="S46" i="1"/>
  <c r="S45" i="1" s="1"/>
  <c r="AA48" i="1"/>
  <c r="V49" i="1"/>
  <c r="AD49" i="1" s="1"/>
  <c r="Z47" i="1"/>
  <c r="U51" i="1"/>
  <c r="AC51" i="1" s="1"/>
  <c r="AA51" i="1"/>
  <c r="V52" i="1"/>
  <c r="AD52" i="1" s="1"/>
  <c r="S52" i="1"/>
  <c r="G53" i="1"/>
  <c r="AD54" i="1"/>
  <c r="AA54" i="1"/>
  <c r="G57" i="1"/>
  <c r="Z56" i="1"/>
  <c r="V61" i="1"/>
  <c r="AD61" i="1" s="1"/>
  <c r="G69" i="1"/>
  <c r="K70" i="1"/>
  <c r="D71" i="1"/>
  <c r="AA71" i="1"/>
  <c r="K76" i="1"/>
  <c r="K78" i="1"/>
  <c r="L84" i="1"/>
  <c r="E102" i="1"/>
  <c r="K103" i="1"/>
  <c r="Y108" i="1"/>
  <c r="Y107" i="1" s="1"/>
  <c r="M118" i="1"/>
  <c r="U118" i="1" s="1"/>
  <c r="AC118" i="1" s="1"/>
  <c r="G118" i="1"/>
  <c r="K125" i="1"/>
  <c r="P125" i="1"/>
  <c r="P124" i="1" s="1"/>
  <c r="S73" i="1"/>
  <c r="Q71" i="1"/>
  <c r="S71" i="1" s="1"/>
  <c r="G99" i="1"/>
  <c r="D98" i="1"/>
  <c r="G100" i="1"/>
  <c r="L100" i="1"/>
  <c r="T100" i="1" s="1"/>
  <c r="K104" i="1"/>
  <c r="H102" i="1"/>
  <c r="Z108" i="1"/>
  <c r="Z107" i="1" s="1"/>
  <c r="I83" i="1"/>
  <c r="K86" i="1"/>
  <c r="K87" i="1"/>
  <c r="S87" i="1"/>
  <c r="S88" i="1"/>
  <c r="AD90" i="1"/>
  <c r="AC91" i="1"/>
  <c r="S99" i="1"/>
  <c r="AD100" i="1"/>
  <c r="AA100" i="1"/>
  <c r="S109" i="1"/>
  <c r="AD110" i="1"/>
  <c r="AA110" i="1"/>
  <c r="U111" i="1"/>
  <c r="AC111" i="1" s="1"/>
  <c r="AA111" i="1"/>
  <c r="U112" i="1"/>
  <c r="AC112" i="1" s="1"/>
  <c r="AA112" i="1"/>
  <c r="U113" i="1"/>
  <c r="AC113" i="1" s="1"/>
  <c r="O128" i="1"/>
  <c r="G141" i="1"/>
  <c r="S61" i="1"/>
  <c r="N63" i="1"/>
  <c r="V63" i="1" s="1"/>
  <c r="AD63" i="1" s="1"/>
  <c r="S63" i="1"/>
  <c r="AA65" i="1"/>
  <c r="N66" i="1"/>
  <c r="V66" i="1" s="1"/>
  <c r="AD66" i="1" s="1"/>
  <c r="AA66" i="1"/>
  <c r="S68" i="1"/>
  <c r="AA69" i="1"/>
  <c r="N70" i="1"/>
  <c r="V70" i="1" s="1"/>
  <c r="AD70" i="1" s="1"/>
  <c r="AA70" i="1"/>
  <c r="S72" i="1"/>
  <c r="AA73" i="1"/>
  <c r="N75" i="1"/>
  <c r="N76" i="1"/>
  <c r="V76" i="1" s="1"/>
  <c r="AD76" i="1" s="1"/>
  <c r="AA76" i="1"/>
  <c r="AA77" i="1"/>
  <c r="G80" i="1"/>
  <c r="J83" i="1"/>
  <c r="J82" i="1" s="1"/>
  <c r="J81" i="1" s="1"/>
  <c r="L86" i="1"/>
  <c r="L87" i="1"/>
  <c r="T87" i="1" s="1"/>
  <c r="K88" i="1"/>
  <c r="N91" i="1"/>
  <c r="AA91" i="1"/>
  <c r="AA93" i="1"/>
  <c r="M94" i="1"/>
  <c r="U94" i="1" s="1"/>
  <c r="AC94" i="1" s="1"/>
  <c r="AA94" i="1"/>
  <c r="X95" i="1"/>
  <c r="K99" i="1"/>
  <c r="K100" i="1"/>
  <c r="S100" i="1"/>
  <c r="N104" i="1"/>
  <c r="N105" i="1"/>
  <c r="V105" i="1" s="1"/>
  <c r="AD105" i="1" s="1"/>
  <c r="M105" i="1"/>
  <c r="U105" i="1" s="1"/>
  <c r="AC105" i="1" s="1"/>
  <c r="O106" i="1"/>
  <c r="AA106" i="1"/>
  <c r="K109" i="1"/>
  <c r="K110" i="1"/>
  <c r="S110" i="1"/>
  <c r="N111" i="1"/>
  <c r="V111" i="1" s="1"/>
  <c r="AD111" i="1" s="1"/>
  <c r="N112" i="1"/>
  <c r="V112" i="1" s="1"/>
  <c r="AD112" i="1" s="1"/>
  <c r="S112" i="1"/>
  <c r="N113" i="1"/>
  <c r="V113" i="1" s="1"/>
  <c r="AD113" i="1" s="1"/>
  <c r="S113" i="1"/>
  <c r="R108" i="1"/>
  <c r="R107" i="1" s="1"/>
  <c r="R82" i="1" s="1"/>
  <c r="R81" i="1" s="1"/>
  <c r="L116" i="1"/>
  <c r="L117" i="1"/>
  <c r="O120" i="1"/>
  <c r="AE123" i="1"/>
  <c r="D125" i="1"/>
  <c r="E124" i="1"/>
  <c r="S127" i="1"/>
  <c r="S125" i="1" s="1"/>
  <c r="V129" i="1"/>
  <c r="K129" i="1"/>
  <c r="Z83" i="1"/>
  <c r="N86" i="1"/>
  <c r="V86" i="1" s="1"/>
  <c r="AD86" i="1" s="1"/>
  <c r="S86" i="1"/>
  <c r="N87" i="1"/>
  <c r="V87" i="1" s="1"/>
  <c r="AD87" i="1" s="1"/>
  <c r="AA87" i="1"/>
  <c r="M88" i="1"/>
  <c r="U88" i="1" s="1"/>
  <c r="AC88" i="1" s="1"/>
  <c r="AA88" i="1"/>
  <c r="G89" i="1"/>
  <c r="AA89" i="1"/>
  <c r="M90" i="1"/>
  <c r="K94" i="1"/>
  <c r="E95" i="1"/>
  <c r="F98" i="1"/>
  <c r="M99" i="1"/>
  <c r="AA99" i="1"/>
  <c r="M100" i="1"/>
  <c r="U100" i="1" s="1"/>
  <c r="AC100" i="1" s="1"/>
  <c r="G103" i="1"/>
  <c r="L104" i="1"/>
  <c r="T104" i="1" s="1"/>
  <c r="AB104" i="1" s="1"/>
  <c r="L105" i="1"/>
  <c r="K105" i="1"/>
  <c r="AA105" i="1"/>
  <c r="AC106" i="1"/>
  <c r="E108" i="1"/>
  <c r="E107" i="1" s="1"/>
  <c r="M109" i="1"/>
  <c r="AA109" i="1"/>
  <c r="M110" i="1"/>
  <c r="U110" i="1" s="1"/>
  <c r="AC110" i="1" s="1"/>
  <c r="G111" i="1"/>
  <c r="G113" i="1"/>
  <c r="F108" i="1"/>
  <c r="F107" i="1" s="1"/>
  <c r="N117" i="1"/>
  <c r="V117" i="1" s="1"/>
  <c r="AD117" i="1" s="1"/>
  <c r="AA125" i="1"/>
  <c r="AA124" i="1" s="1"/>
  <c r="T128" i="1"/>
  <c r="D132" i="1"/>
  <c r="G135" i="1"/>
  <c r="G132" i="1" s="1"/>
  <c r="D1468" i="2"/>
  <c r="D1427" i="2"/>
  <c r="D1426" i="2" s="1"/>
  <c r="D1476" i="2"/>
  <c r="D2264" i="2"/>
  <c r="D2182" i="2"/>
  <c r="D2311" i="2"/>
  <c r="D2145" i="2"/>
  <c r="D14" i="2"/>
  <c r="D177" i="2"/>
  <c r="D93" i="2" s="1"/>
  <c r="D92" i="2" s="1"/>
  <c r="D382" i="2"/>
  <c r="D357" i="2"/>
  <c r="D679" i="2"/>
  <c r="D555" i="2"/>
  <c r="D1197" i="2"/>
  <c r="D1195" i="2" s="1"/>
  <c r="D1456" i="2"/>
  <c r="D1415" i="2"/>
  <c r="D1408" i="2"/>
  <c r="D1324" i="2" s="1"/>
  <c r="D1615" i="2"/>
  <c r="D2252" i="2"/>
  <c r="D2170" i="2"/>
  <c r="D110" i="2"/>
  <c r="D68" i="2" s="1"/>
  <c r="D70" i="2"/>
  <c r="D2368" i="2" s="1"/>
  <c r="D1451" i="2"/>
  <c r="D1410" i="2"/>
  <c r="D1326" i="2" s="1"/>
  <c r="D1730" i="2"/>
  <c r="D2063" i="2"/>
  <c r="D2247" i="2"/>
  <c r="D2165" i="2"/>
  <c r="D1619" i="2"/>
  <c r="D1412" i="2"/>
  <c r="D1328" i="2" s="1"/>
  <c r="D1871" i="2"/>
  <c r="D1746" i="2"/>
  <c r="D73" i="2"/>
  <c r="D160" i="2"/>
  <c r="D76" i="2" s="1"/>
  <c r="D77" i="2"/>
  <c r="D554" i="2"/>
  <c r="D1518" i="2"/>
  <c r="D1733" i="2"/>
  <c r="D2167" i="2"/>
  <c r="D38" i="2"/>
  <c r="D139" i="2"/>
  <c r="D552" i="2"/>
  <c r="D805" i="2"/>
  <c r="D975" i="2"/>
  <c r="D1078" i="2"/>
  <c r="D1221" i="2"/>
  <c r="D1407" i="2"/>
  <c r="D1323" i="2" s="1"/>
  <c r="D1602" i="2"/>
  <c r="D1767" i="2"/>
  <c r="D1888" i="2"/>
  <c r="D1896" i="2"/>
  <c r="D1972" i="2"/>
  <c r="D2080" i="2"/>
  <c r="D2314" i="2"/>
  <c r="D2162" i="2"/>
  <c r="D2336" i="2"/>
  <c r="D25" i="2"/>
  <c r="D43" i="2"/>
  <c r="D134" i="2"/>
  <c r="D423" i="2"/>
  <c r="D422" i="2" s="1"/>
  <c r="D549" i="2"/>
  <c r="D574" i="2"/>
  <c r="D578" i="2"/>
  <c r="D643" i="2"/>
  <c r="D714" i="2"/>
  <c r="D551" i="2"/>
  <c r="D727" i="2"/>
  <c r="D847" i="2"/>
  <c r="D1418" i="2"/>
  <c r="D1334" i="2" s="1"/>
  <c r="D1422" i="2"/>
  <c r="D1338" i="2" s="1"/>
  <c r="D1686" i="2"/>
  <c r="D1752" i="2"/>
  <c r="D1756" i="2"/>
  <c r="D1760" i="2"/>
  <c r="D1851" i="2"/>
  <c r="D1876" i="2"/>
  <c r="D1918" i="2"/>
  <c r="D1935" i="2"/>
  <c r="D1980" i="2"/>
  <c r="D2002" i="2"/>
  <c r="D1764" i="2"/>
  <c r="D2139" i="2"/>
  <c r="D2173" i="2"/>
  <c r="D2177" i="2"/>
  <c r="D2289" i="2"/>
  <c r="D2268" i="2" s="1"/>
  <c r="D2267" i="2" s="1"/>
  <c r="D2393" i="2"/>
  <c r="E41" i="4"/>
  <c r="J127" i="3"/>
  <c r="J137" i="3" s="1"/>
  <c r="J139" i="3" s="1"/>
  <c r="N32" i="3"/>
  <c r="N34" i="3" s="1"/>
  <c r="L34" i="3"/>
  <c r="L127" i="3" s="1"/>
  <c r="L137" i="3" s="1"/>
  <c r="L139" i="3" s="1"/>
  <c r="N41" i="3"/>
  <c r="N43" i="3" s="1"/>
  <c r="M46" i="3"/>
  <c r="N50" i="3"/>
  <c r="N52" i="3" s="1"/>
  <c r="N59" i="3"/>
  <c r="N61" i="3" s="1"/>
  <c r="M64" i="3"/>
  <c r="N68" i="3"/>
  <c r="N70" i="3" s="1"/>
  <c r="N105" i="3"/>
  <c r="N117" i="3"/>
  <c r="N118" i="3" s="1"/>
  <c r="F125" i="3"/>
  <c r="J125" i="3"/>
  <c r="M126" i="3"/>
  <c r="F25" i="3"/>
  <c r="N35" i="3"/>
  <c r="N37" i="3" s="1"/>
  <c r="N57" i="3"/>
  <c r="N58" i="3" s="1"/>
  <c r="M58" i="3"/>
  <c r="F64" i="3"/>
  <c r="G125" i="3"/>
  <c r="K125" i="3"/>
  <c r="F126" i="3"/>
  <c r="G40" i="3"/>
  <c r="G127" i="3" s="1"/>
  <c r="G137" i="3" s="1"/>
  <c r="G139" i="3" s="1"/>
  <c r="M115" i="3"/>
  <c r="M125" i="3"/>
  <c r="H43" i="3"/>
  <c r="N75" i="3"/>
  <c r="N76" i="3" s="1"/>
  <c r="N80" i="3"/>
  <c r="N82" i="3" s="1"/>
  <c r="N87" i="3"/>
  <c r="N88" i="3" s="1"/>
  <c r="D545" i="2"/>
  <c r="D585" i="2"/>
  <c r="D565" i="2"/>
  <c r="D563" i="2" s="1"/>
  <c r="D605" i="2"/>
  <c r="D797" i="2"/>
  <c r="D837" i="2"/>
  <c r="D887" i="2"/>
  <c r="D800" i="2"/>
  <c r="D995" i="2"/>
  <c r="D993" i="2" s="1"/>
  <c r="D1010" i="2"/>
  <c r="D969" i="2"/>
  <c r="D1056" i="2"/>
  <c r="D972" i="2"/>
  <c r="D1515" i="2"/>
  <c r="D1390" i="2"/>
  <c r="D1903" i="2"/>
  <c r="D1736" i="2"/>
  <c r="D1735" i="2" s="1"/>
  <c r="D385" i="2"/>
  <c r="D344" i="2"/>
  <c r="D343" i="2" s="1"/>
  <c r="D570" i="2"/>
  <c r="D610" i="2"/>
  <c r="D627" i="2"/>
  <c r="D544" i="2"/>
  <c r="D1357" i="2"/>
  <c r="D1317" i="2"/>
  <c r="D398" i="2"/>
  <c r="D358" i="2"/>
  <c r="D588" i="2"/>
  <c r="D561" i="2"/>
  <c r="D601" i="2"/>
  <c r="D820" i="2"/>
  <c r="D840" i="2"/>
  <c r="D853" i="2"/>
  <c r="D812" i="2"/>
  <c r="D884" i="2"/>
  <c r="D796" i="2"/>
  <c r="D1434" i="2"/>
  <c r="D1393" i="2"/>
  <c r="D1812" i="2"/>
  <c r="D1729" i="2"/>
  <c r="D973" i="2"/>
  <c r="D1013" i="2"/>
  <c r="D1384" i="2"/>
  <c r="D100" i="2"/>
  <c r="D122" i="2"/>
  <c r="D80" i="2" s="1"/>
  <c r="D142" i="2"/>
  <c r="D352" i="2"/>
  <c r="D350" i="2" s="1"/>
  <c r="D392" i="2"/>
  <c r="D598" i="2"/>
  <c r="D557" i="2"/>
  <c r="D556" i="2" s="1"/>
  <c r="D582" i="2"/>
  <c r="D580" i="2" s="1"/>
  <c r="D622" i="2"/>
  <c r="D630" i="2"/>
  <c r="D548" i="2"/>
  <c r="D672" i="2"/>
  <c r="D547" i="2"/>
  <c r="D815" i="2"/>
  <c r="D2231" i="2"/>
  <c r="D2148" i="2"/>
  <c r="D1098" i="2"/>
  <c r="D1094" i="2" s="1"/>
  <c r="D1140" i="2"/>
  <c r="D1266" i="2"/>
  <c r="D1184" i="2"/>
  <c r="D1372" i="2"/>
  <c r="D1406" i="2"/>
  <c r="D1744" i="2"/>
  <c r="D1792" i="2"/>
  <c r="D1867" i="2"/>
  <c r="D1893" i="2"/>
  <c r="D1731" i="2"/>
  <c r="D1913" i="2"/>
  <c r="D1960" i="2"/>
  <c r="D2014" i="2"/>
  <c r="D2085" i="2"/>
  <c r="D2105" i="2"/>
  <c r="D2127" i="2"/>
  <c r="D2321" i="2"/>
  <c r="D2155" i="2"/>
  <c r="D2154" i="2" s="1"/>
  <c r="D2331" i="2"/>
  <c r="D1367" i="2"/>
  <c r="D1567" i="2"/>
  <c r="D1556" i="2" s="1"/>
  <c r="D1555" i="2" s="1"/>
  <c r="D1400" i="2"/>
  <c r="D1787" i="2"/>
  <c r="D1727" i="2"/>
  <c r="D1955" i="2"/>
  <c r="D1137" i="2"/>
  <c r="D1363" i="2"/>
  <c r="D1483" i="2"/>
  <c r="D1747" i="2"/>
  <c r="D1977" i="2"/>
  <c r="D1997" i="2"/>
  <c r="D2018" i="2"/>
  <c r="D2017" i="2" s="1"/>
  <c r="D2076" i="2"/>
  <c r="D2118" i="2"/>
  <c r="D2189" i="2"/>
  <c r="D2202" i="2"/>
  <c r="D2161" i="2"/>
  <c r="D2327" i="2"/>
  <c r="V14" i="1"/>
  <c r="T17" i="1"/>
  <c r="L16" i="1"/>
  <c r="O17" i="1"/>
  <c r="T18" i="1"/>
  <c r="O18" i="1"/>
  <c r="T19" i="1"/>
  <c r="O19" i="1"/>
  <c r="T20" i="1"/>
  <c r="O20" i="1"/>
  <c r="T21" i="1"/>
  <c r="O21" i="1"/>
  <c r="T22" i="1"/>
  <c r="O22" i="1"/>
  <c r="T23" i="1"/>
  <c r="T24" i="1"/>
  <c r="O24" i="1"/>
  <c r="T25" i="1"/>
  <c r="O25" i="1"/>
  <c r="T26" i="1"/>
  <c r="O31" i="1"/>
  <c r="U31" i="1"/>
  <c r="V33" i="1"/>
  <c r="AD33" i="1" s="1"/>
  <c r="AD27" i="1" s="1"/>
  <c r="N27" i="1"/>
  <c r="U17" i="1"/>
  <c r="M16" i="1"/>
  <c r="AE30" i="1"/>
  <c r="V17" i="1"/>
  <c r="L14" i="1"/>
  <c r="N26" i="1"/>
  <c r="V26" i="1" s="1"/>
  <c r="AD26" i="1" s="1"/>
  <c r="V42" i="1"/>
  <c r="O42" i="1"/>
  <c r="T42" i="1"/>
  <c r="G49" i="1"/>
  <c r="E47" i="1"/>
  <c r="E15" i="1" s="1"/>
  <c r="E13" i="1" s="1"/>
  <c r="T51" i="1"/>
  <c r="O51" i="1"/>
  <c r="K57" i="1"/>
  <c r="M57" i="1"/>
  <c r="O57" i="1" s="1"/>
  <c r="I56" i="1"/>
  <c r="I55" i="1" s="1"/>
  <c r="I136" i="1" s="1"/>
  <c r="K75" i="1"/>
  <c r="M75" i="1"/>
  <c r="O75" i="1" s="1"/>
  <c r="I74" i="1"/>
  <c r="K74" i="1" s="1"/>
  <c r="Y13" i="1"/>
  <c r="G17" i="1"/>
  <c r="G18" i="1"/>
  <c r="G19" i="1"/>
  <c r="G20" i="1"/>
  <c r="G21" i="1"/>
  <c r="G22" i="1"/>
  <c r="G23" i="1"/>
  <c r="G24" i="1"/>
  <c r="G25" i="1"/>
  <c r="P27" i="1"/>
  <c r="O30" i="1"/>
  <c r="O32" i="1"/>
  <c r="O33" i="1"/>
  <c r="O35" i="1"/>
  <c r="O37" i="1"/>
  <c r="K41" i="1"/>
  <c r="S41" i="1"/>
  <c r="AA41" i="1"/>
  <c r="M49" i="1"/>
  <c r="U49" i="1" s="1"/>
  <c r="AC49" i="1" s="1"/>
  <c r="G50" i="1"/>
  <c r="G58" i="1"/>
  <c r="E56" i="1"/>
  <c r="O60" i="1"/>
  <c r="T60" i="1"/>
  <c r="K61" i="1"/>
  <c r="L61" i="1"/>
  <c r="G76" i="1"/>
  <c r="E74" i="1"/>
  <c r="G74" i="1" s="1"/>
  <c r="M76" i="1"/>
  <c r="U76" i="1" s="1"/>
  <c r="AC76" i="1" s="1"/>
  <c r="T84" i="1"/>
  <c r="T46" i="1"/>
  <c r="P47" i="1"/>
  <c r="G52" i="1"/>
  <c r="L52" i="1"/>
  <c r="G68" i="1"/>
  <c r="M68" i="1"/>
  <c r="O68" i="1" s="1"/>
  <c r="E67" i="1"/>
  <c r="G67" i="1" s="1"/>
  <c r="T75" i="1"/>
  <c r="L74" i="1"/>
  <c r="AA26" i="1"/>
  <c r="AA16" i="1" s="1"/>
  <c r="F27" i="1"/>
  <c r="Q27" i="1"/>
  <c r="K33" i="1"/>
  <c r="T33" i="1"/>
  <c r="AA34" i="1"/>
  <c r="K35" i="1"/>
  <c r="T35" i="1"/>
  <c r="AA36" i="1"/>
  <c r="K37" i="1"/>
  <c r="T37" i="1"/>
  <c r="L40" i="1"/>
  <c r="H41" i="1"/>
  <c r="P41" i="1"/>
  <c r="X41" i="1"/>
  <c r="G41" i="1"/>
  <c r="L44" i="1"/>
  <c r="H45" i="1"/>
  <c r="P45" i="1"/>
  <c r="X45" i="1"/>
  <c r="H47" i="1"/>
  <c r="X47" i="1"/>
  <c r="U48" i="1"/>
  <c r="AA49" i="1"/>
  <c r="AA47" i="1" s="1"/>
  <c r="W53" i="1"/>
  <c r="AA57" i="1"/>
  <c r="Y56" i="1"/>
  <c r="G63" i="1"/>
  <c r="L63" i="1"/>
  <c r="G72" i="1"/>
  <c r="M72" i="1"/>
  <c r="E71" i="1"/>
  <c r="G71" i="1" s="1"/>
  <c r="AA75" i="1"/>
  <c r="Y74" i="1"/>
  <c r="AA74" i="1" s="1"/>
  <c r="G79" i="1"/>
  <c r="M79" i="1"/>
  <c r="O79" i="1" s="1"/>
  <c r="E78" i="1"/>
  <c r="G78" i="1" s="1"/>
  <c r="H27" i="1"/>
  <c r="X27" i="1"/>
  <c r="W30" i="1"/>
  <c r="G32" i="1"/>
  <c r="G33" i="1"/>
  <c r="S33" i="1"/>
  <c r="L34" i="1"/>
  <c r="G35" i="1"/>
  <c r="S35" i="1"/>
  <c r="L36" i="1"/>
  <c r="G37" i="1"/>
  <c r="S37" i="1"/>
  <c r="L38" i="1"/>
  <c r="L39" i="1"/>
  <c r="D41" i="1"/>
  <c r="U42" i="1"/>
  <c r="M41" i="1"/>
  <c r="L43" i="1"/>
  <c r="U46" i="1"/>
  <c r="M45" i="1"/>
  <c r="V48" i="1"/>
  <c r="L48" i="1"/>
  <c r="T49" i="1"/>
  <c r="K49" i="1"/>
  <c r="I47" i="1"/>
  <c r="I15" i="1" s="1"/>
  <c r="I13" i="1" s="1"/>
  <c r="S49" i="1"/>
  <c r="Q47" i="1"/>
  <c r="N50" i="1"/>
  <c r="F47" i="1"/>
  <c r="AC50" i="1"/>
  <c r="O54" i="1"/>
  <c r="T54" i="1"/>
  <c r="S75" i="1"/>
  <c r="Q74" i="1"/>
  <c r="S74" i="1" s="1"/>
  <c r="G51" i="1"/>
  <c r="K54" i="1"/>
  <c r="O58" i="1"/>
  <c r="O59" i="1"/>
  <c r="K60" i="1"/>
  <c r="H56" i="1"/>
  <c r="S60" i="1"/>
  <c r="P56" i="1"/>
  <c r="AA60" i="1"/>
  <c r="X56" i="1"/>
  <c r="T66" i="1"/>
  <c r="V68" i="1"/>
  <c r="N67" i="1"/>
  <c r="T70" i="1"/>
  <c r="V79" i="1"/>
  <c r="N78" i="1"/>
  <c r="O90" i="1"/>
  <c r="T90" i="1"/>
  <c r="G54" i="1"/>
  <c r="S54" i="1"/>
  <c r="V57" i="1"/>
  <c r="N56" i="1"/>
  <c r="W59" i="1"/>
  <c r="G60" i="1"/>
  <c r="D56" i="1"/>
  <c r="T65" i="1"/>
  <c r="O65" i="1"/>
  <c r="T69" i="1"/>
  <c r="O69" i="1"/>
  <c r="T73" i="1"/>
  <c r="O73" i="1"/>
  <c r="V75" i="1"/>
  <c r="N74" i="1"/>
  <c r="T80" i="1"/>
  <c r="O80" i="1"/>
  <c r="E83" i="1"/>
  <c r="E82" i="1" s="1"/>
  <c r="E81" i="1" s="1"/>
  <c r="M84" i="1"/>
  <c r="G85" i="1"/>
  <c r="L85" i="1"/>
  <c r="D83" i="1"/>
  <c r="W58" i="1"/>
  <c r="AB58" i="1"/>
  <c r="AE58" i="1" s="1"/>
  <c r="M66" i="1"/>
  <c r="U66" i="1" s="1"/>
  <c r="AC66" i="1" s="1"/>
  <c r="T68" i="1"/>
  <c r="L67" i="1"/>
  <c r="M70" i="1"/>
  <c r="U70" i="1" s="1"/>
  <c r="AC70" i="1" s="1"/>
  <c r="T72" i="1"/>
  <c r="L71" i="1"/>
  <c r="T76" i="1"/>
  <c r="O76" i="1"/>
  <c r="T79" i="1"/>
  <c r="L78" i="1"/>
  <c r="N84" i="1"/>
  <c r="S84" i="1"/>
  <c r="P83" i="1"/>
  <c r="M85" i="1"/>
  <c r="U85" i="1" s="1"/>
  <c r="AC85" i="1" s="1"/>
  <c r="T89" i="1"/>
  <c r="U99" i="1"/>
  <c r="M98" i="1"/>
  <c r="F56" i="1"/>
  <c r="F55" i="1" s="1"/>
  <c r="S85" i="1"/>
  <c r="T88" i="1"/>
  <c r="O88" i="1"/>
  <c r="G94" i="1"/>
  <c r="L94" i="1"/>
  <c r="L92" i="1" s="1"/>
  <c r="O100" i="1"/>
  <c r="S111" i="1"/>
  <c r="P108" i="1"/>
  <c r="P107" i="1" s="1"/>
  <c r="K84" i="1"/>
  <c r="AA84" i="1"/>
  <c r="V89" i="1"/>
  <c r="AD89" i="1" s="1"/>
  <c r="M89" i="1"/>
  <c r="U89" i="1" s="1"/>
  <c r="AC89" i="1" s="1"/>
  <c r="D92" i="1"/>
  <c r="F92" i="1"/>
  <c r="F82" i="1" s="1"/>
  <c r="F81" i="1" s="1"/>
  <c r="N93" i="1"/>
  <c r="O93" i="1" s="1"/>
  <c r="T93" i="1"/>
  <c r="T105" i="1"/>
  <c r="G84" i="1"/>
  <c r="K85" i="1"/>
  <c r="T86" i="1"/>
  <c r="O86" i="1"/>
  <c r="U90" i="1"/>
  <c r="AC90" i="1" s="1"/>
  <c r="V91" i="1"/>
  <c r="AD91" i="1" s="1"/>
  <c r="T91" i="1"/>
  <c r="S103" i="1"/>
  <c r="S102" i="1" s="1"/>
  <c r="P102" i="1"/>
  <c r="U109" i="1"/>
  <c r="K90" i="1"/>
  <c r="AA90" i="1"/>
  <c r="K91" i="1"/>
  <c r="X92" i="1"/>
  <c r="K93" i="1"/>
  <c r="G96" i="1"/>
  <c r="V99" i="1"/>
  <c r="N98" i="1"/>
  <c r="L99" i="1"/>
  <c r="M102" i="1"/>
  <c r="Y102" i="1"/>
  <c r="AA103" i="1"/>
  <c r="O110" i="1"/>
  <c r="T110" i="1"/>
  <c r="G86" i="1"/>
  <c r="G87" i="1"/>
  <c r="G88" i="1"/>
  <c r="S89" i="1"/>
  <c r="G90" i="1"/>
  <c r="G91" i="1"/>
  <c r="S91" i="1"/>
  <c r="G93" i="1"/>
  <c r="G92" i="1" s="1"/>
  <c r="S93" i="1"/>
  <c r="S92" i="1" s="1"/>
  <c r="G97" i="1"/>
  <c r="D95" i="1"/>
  <c r="L97" i="1"/>
  <c r="U95" i="1"/>
  <c r="AC97" i="1"/>
  <c r="AC95" i="1" s="1"/>
  <c r="V104" i="1"/>
  <c r="AD104" i="1" s="1"/>
  <c r="AE104" i="1" s="1"/>
  <c r="G112" i="1"/>
  <c r="L112" i="1"/>
  <c r="D108" i="1"/>
  <c r="D107" i="1" s="1"/>
  <c r="N116" i="1"/>
  <c r="V116" i="1" s="1"/>
  <c r="AD116" i="1" s="1"/>
  <c r="S90" i="1"/>
  <c r="U93" i="1"/>
  <c r="M92" i="1"/>
  <c r="H98" i="1"/>
  <c r="P98" i="1"/>
  <c r="X98" i="1"/>
  <c r="K102" i="1"/>
  <c r="AC102" i="1"/>
  <c r="L103" i="1"/>
  <c r="G104" i="1"/>
  <c r="G102" i="1" s="1"/>
  <c r="X108" i="1"/>
  <c r="X107" i="1" s="1"/>
  <c r="V109" i="1"/>
  <c r="N108" i="1"/>
  <c r="N107" i="1" s="1"/>
  <c r="L109" i="1"/>
  <c r="L113" i="1"/>
  <c r="G114" i="1"/>
  <c r="L114" i="1"/>
  <c r="M114" i="1"/>
  <c r="U114" i="1" s="1"/>
  <c r="AC114" i="1" s="1"/>
  <c r="I108" i="1"/>
  <c r="I107" i="1" s="1"/>
  <c r="AE118" i="1"/>
  <c r="W118" i="1"/>
  <c r="W128" i="1"/>
  <c r="AB128" i="1"/>
  <c r="AE128" i="1" s="1"/>
  <c r="T106" i="1"/>
  <c r="AE119" i="1"/>
  <c r="J132" i="1"/>
  <c r="J124" i="1" s="1"/>
  <c r="N133" i="1"/>
  <c r="O133" i="1" s="1"/>
  <c r="O132" i="1" s="1"/>
  <c r="M95" i="1"/>
  <c r="O104" i="1"/>
  <c r="H108" i="1"/>
  <c r="H107" i="1" s="1"/>
  <c r="H82" i="1" s="1"/>
  <c r="L111" i="1"/>
  <c r="K115" i="1"/>
  <c r="L115" i="1"/>
  <c r="F125" i="1"/>
  <c r="F124" i="1" s="1"/>
  <c r="N126" i="1"/>
  <c r="G126" i="1"/>
  <c r="G125" i="1" s="1"/>
  <c r="S114" i="1"/>
  <c r="G115" i="1"/>
  <c r="K116" i="1"/>
  <c r="S116" i="1"/>
  <c r="AA116" i="1"/>
  <c r="O119" i="1"/>
  <c r="AB120" i="1"/>
  <c r="AE120" i="1" s="1"/>
  <c r="AB126" i="1"/>
  <c r="S124" i="1"/>
  <c r="G131" i="1"/>
  <c r="G129" i="1" s="1"/>
  <c r="L131" i="1"/>
  <c r="D129" i="1"/>
  <c r="D124" i="1" s="1"/>
  <c r="AA113" i="1"/>
  <c r="S115" i="1"/>
  <c r="T116" i="1"/>
  <c r="O116" i="1"/>
  <c r="W119" i="1"/>
  <c r="G121" i="1"/>
  <c r="G119" i="1" s="1"/>
  <c r="O126" i="1"/>
  <c r="O127" i="1"/>
  <c r="T133" i="1"/>
  <c r="L132" i="1"/>
  <c r="K114" i="1"/>
  <c r="AA114" i="1"/>
  <c r="O118" i="1"/>
  <c r="U126" i="1"/>
  <c r="M125" i="1"/>
  <c r="M124" i="1" s="1"/>
  <c r="U133" i="1"/>
  <c r="G116" i="1"/>
  <c r="T127" i="1"/>
  <c r="T125" i="1" s="1"/>
  <c r="H132" i="1"/>
  <c r="H124" i="1" s="1"/>
  <c r="K133" i="1"/>
  <c r="K132" i="1" s="1"/>
  <c r="D2185" i="2" l="1"/>
  <c r="D2184" i="2" s="1"/>
  <c r="D1762" i="2"/>
  <c r="D1682" i="2"/>
  <c r="D1681" i="2" s="1"/>
  <c r="D2181" i="2"/>
  <c r="D978" i="2"/>
  <c r="D1262" i="2"/>
  <c r="D1261" i="2" s="1"/>
  <c r="D55" i="2"/>
  <c r="D968" i="2"/>
  <c r="D1220" i="2"/>
  <c r="D1219" i="2" s="1"/>
  <c r="D984" i="2"/>
  <c r="D1052" i="2"/>
  <c r="D1051" i="2" s="1"/>
  <c r="D811" i="2"/>
  <c r="D2160" i="2"/>
  <c r="D1179" i="2"/>
  <c r="D2164" i="2"/>
  <c r="D1093" i="2"/>
  <c r="D553" i="2"/>
  <c r="D1409" i="2"/>
  <c r="D58" i="2"/>
  <c r="D2383" i="2"/>
  <c r="D2387" i="2"/>
  <c r="D710" i="2"/>
  <c r="D709" i="2" s="1"/>
  <c r="D1136" i="2"/>
  <c r="D1135" i="2" s="1"/>
  <c r="D2059" i="2"/>
  <c r="D2058" i="2" s="1"/>
  <c r="D1182" i="2"/>
  <c r="D559" i="2"/>
  <c r="D1430" i="2"/>
  <c r="D1429" i="2" s="1"/>
  <c r="D2144" i="2"/>
  <c r="D1808" i="2"/>
  <c r="D1807" i="2" s="1"/>
  <c r="D2381" i="2"/>
  <c r="D339" i="2"/>
  <c r="D1745" i="2"/>
  <c r="D2388" i="2"/>
  <c r="D2386" i="2"/>
  <c r="D2361" i="2"/>
  <c r="D2384" i="2"/>
  <c r="D13" i="2"/>
  <c r="D2385" i="2"/>
  <c r="D668" i="2"/>
  <c r="D667" i="2" s="1"/>
  <c r="D1766" i="2"/>
  <c r="D1765" i="2" s="1"/>
  <c r="D798" i="2"/>
  <c r="D2382" i="2"/>
  <c r="D988" i="2"/>
  <c r="D1472" i="2"/>
  <c r="D1471" i="2" s="1"/>
  <c r="D2147" i="2"/>
  <c r="D2359" i="2"/>
  <c r="D2310" i="2"/>
  <c r="D2309" i="2" s="1"/>
  <c r="O91" i="1"/>
  <c r="Z55" i="1"/>
  <c r="Z136" i="1" s="1"/>
  <c r="AE32" i="1"/>
  <c r="L41" i="1"/>
  <c r="D1598" i="2"/>
  <c r="D1597" i="2" s="1"/>
  <c r="K47" i="1"/>
  <c r="Q55" i="1"/>
  <c r="Q136" i="1" s="1"/>
  <c r="AA27" i="1"/>
  <c r="D356" i="2"/>
  <c r="O105" i="1"/>
  <c r="D2389" i="2"/>
  <c r="H127" i="3"/>
  <c r="H137" i="3" s="1"/>
  <c r="H139" i="3" s="1"/>
  <c r="N106" i="3"/>
  <c r="N127" i="3" s="1"/>
  <c r="N137" i="3" s="1"/>
  <c r="M127" i="3"/>
  <c r="M137" i="3" s="1"/>
  <c r="F127" i="3"/>
  <c r="F137" i="3" s="1"/>
  <c r="F139" i="3" s="1"/>
  <c r="I15" i="4"/>
  <c r="E15" i="4"/>
  <c r="I137" i="1"/>
  <c r="X15" i="1"/>
  <c r="X13" i="1" s="1"/>
  <c r="S16" i="1"/>
  <c r="J136" i="1"/>
  <c r="M47" i="1"/>
  <c r="D1343" i="2"/>
  <c r="D1342" i="2" s="1"/>
  <c r="D795" i="2"/>
  <c r="D1750" i="2"/>
  <c r="D2360" i="2"/>
  <c r="D2227" i="2"/>
  <c r="D2226" i="2" s="1"/>
  <c r="D2169" i="2"/>
  <c r="D1414" i="2"/>
  <c r="AA98" i="1"/>
  <c r="K98" i="1"/>
  <c r="AA92" i="1"/>
  <c r="S98" i="1"/>
  <c r="I82" i="1"/>
  <c r="I81" i="1" s="1"/>
  <c r="Q82" i="1"/>
  <c r="Q81" i="1" s="1"/>
  <c r="G108" i="1"/>
  <c r="G107" i="1" s="1"/>
  <c r="H81" i="1"/>
  <c r="AA102" i="1"/>
  <c r="O49" i="1"/>
  <c r="V27" i="1"/>
  <c r="W32" i="1"/>
  <c r="D1725" i="2"/>
  <c r="D2375" i="2"/>
  <c r="D1741" i="2"/>
  <c r="D546" i="2"/>
  <c r="D381" i="2"/>
  <c r="D380" i="2" s="1"/>
  <c r="D883" i="2"/>
  <c r="D882" i="2" s="1"/>
  <c r="D1514" i="2"/>
  <c r="D1513" i="2" s="1"/>
  <c r="D2365" i="2"/>
  <c r="D1850" i="2"/>
  <c r="D1849" i="2" s="1"/>
  <c r="D2376" i="2"/>
  <c r="J15" i="1"/>
  <c r="J13" i="1" s="1"/>
  <c r="J137" i="1" s="1"/>
  <c r="G47" i="1"/>
  <c r="M27" i="1"/>
  <c r="M15" i="1" s="1"/>
  <c r="M13" i="1" s="1"/>
  <c r="AC29" i="1"/>
  <c r="AE29" i="1" s="1"/>
  <c r="K108" i="1"/>
  <c r="K107" i="1" s="1"/>
  <c r="AA108" i="1"/>
  <c r="AA107" i="1" s="1"/>
  <c r="Y82" i="1"/>
  <c r="Y81" i="1" s="1"/>
  <c r="O87" i="1"/>
  <c r="N102" i="1"/>
  <c r="O53" i="1"/>
  <c r="N71" i="1"/>
  <c r="S27" i="1"/>
  <c r="G27" i="1"/>
  <c r="H15" i="1"/>
  <c r="H13" i="1" s="1"/>
  <c r="K27" i="1"/>
  <c r="N45" i="1"/>
  <c r="N41" i="1"/>
  <c r="O23" i="1"/>
  <c r="Z82" i="1"/>
  <c r="Z81" i="1" s="1"/>
  <c r="T117" i="1"/>
  <c r="O117" i="1"/>
  <c r="U102" i="1"/>
  <c r="O125" i="1"/>
  <c r="V102" i="1"/>
  <c r="K124" i="1"/>
  <c r="S108" i="1"/>
  <c r="S107" i="1" s="1"/>
  <c r="K92" i="1"/>
  <c r="AA83" i="1"/>
  <c r="O72" i="1"/>
  <c r="S47" i="1"/>
  <c r="D15" i="1"/>
  <c r="D13" i="1" s="1"/>
  <c r="O29" i="1"/>
  <c r="AA15" i="1"/>
  <c r="AA13" i="1" s="1"/>
  <c r="O46" i="1"/>
  <c r="O45" i="1" s="1"/>
  <c r="N16" i="1"/>
  <c r="U27" i="1"/>
  <c r="G98" i="1"/>
  <c r="R15" i="1"/>
  <c r="R13" i="1" s="1"/>
  <c r="R137" i="1" s="1"/>
  <c r="K16" i="1"/>
  <c r="Z15" i="1"/>
  <c r="Z13" i="1" s="1"/>
  <c r="Z137" i="1" s="1"/>
  <c r="D2371" i="2"/>
  <c r="D1934" i="2"/>
  <c r="D1933" i="2" s="1"/>
  <c r="D2101" i="2"/>
  <c r="D2100" i="2" s="1"/>
  <c r="D2392" i="2"/>
  <c r="D1331" i="2"/>
  <c r="D1330" i="2" s="1"/>
  <c r="D2358" i="2"/>
  <c r="D1728" i="2"/>
  <c r="D1346" i="2"/>
  <c r="D1345" i="2" s="1"/>
  <c r="D568" i="2"/>
  <c r="D2355" i="2"/>
  <c r="D1325" i="2"/>
  <c r="D138" i="2"/>
  <c r="D137" i="2" s="1"/>
  <c r="N125" i="3"/>
  <c r="N126" i="3"/>
  <c r="D1976" i="2"/>
  <c r="D1975" i="2" s="1"/>
  <c r="D1316" i="2"/>
  <c r="D1399" i="2"/>
  <c r="D2367" i="2"/>
  <c r="D2366" i="2" s="1"/>
  <c r="D96" i="2"/>
  <c r="D95" i="2" s="1"/>
  <c r="D543" i="2"/>
  <c r="D1892" i="2"/>
  <c r="D1891" i="2" s="1"/>
  <c r="D2380" i="2"/>
  <c r="D2372" i="2"/>
  <c r="D1392" i="2"/>
  <c r="D1309" i="2"/>
  <c r="D1308" i="2" s="1"/>
  <c r="D626" i="2"/>
  <c r="D625" i="2" s="1"/>
  <c r="D1009" i="2"/>
  <c r="D1008" i="2" s="1"/>
  <c r="D836" i="2"/>
  <c r="D835" i="2" s="1"/>
  <c r="D1405" i="2"/>
  <c r="D1322" i="2"/>
  <c r="D2374" i="2"/>
  <c r="D1389" i="2"/>
  <c r="D1306" i="2"/>
  <c r="D1305" i="2" s="1"/>
  <c r="D971" i="2"/>
  <c r="D584" i="2"/>
  <c r="D583" i="2" s="1"/>
  <c r="K15" i="1"/>
  <c r="K13" i="1" s="1"/>
  <c r="U132" i="1"/>
  <c r="AC133" i="1"/>
  <c r="AC132" i="1" s="1"/>
  <c r="G124" i="1"/>
  <c r="N132" i="1"/>
  <c r="V133" i="1"/>
  <c r="AC93" i="1"/>
  <c r="AC92" i="1" s="1"/>
  <c r="U92" i="1"/>
  <c r="W89" i="1"/>
  <c r="AB89" i="1"/>
  <c r="AE89" i="1" s="1"/>
  <c r="AD57" i="1"/>
  <c r="AD56" i="1" s="1"/>
  <c r="V56" i="1"/>
  <c r="AD68" i="1"/>
  <c r="AD67" i="1" s="1"/>
  <c r="V67" i="1"/>
  <c r="AB49" i="1"/>
  <c r="AE49" i="1" s="1"/>
  <c r="W49" i="1"/>
  <c r="AC42" i="1"/>
  <c r="AC41" i="1" s="1"/>
  <c r="U41" i="1"/>
  <c r="W37" i="1"/>
  <c r="AB37" i="1"/>
  <c r="AE37" i="1" s="1"/>
  <c r="W46" i="1"/>
  <c r="W45" i="1" s="1"/>
  <c r="AB46" i="1"/>
  <c r="T45" i="1"/>
  <c r="E55" i="1"/>
  <c r="E136" i="1" s="1"/>
  <c r="E137" i="1" s="1"/>
  <c r="AD42" i="1"/>
  <c r="AD41" i="1" s="1"/>
  <c r="V41" i="1"/>
  <c r="AD17" i="1"/>
  <c r="AD16" i="1" s="1"/>
  <c r="V16" i="1"/>
  <c r="W133" i="1"/>
  <c r="W132" i="1" s="1"/>
  <c r="T132" i="1"/>
  <c r="AB133" i="1"/>
  <c r="V126" i="1"/>
  <c r="N125" i="1"/>
  <c r="O111" i="1"/>
  <c r="T111" i="1"/>
  <c r="O114" i="1"/>
  <c r="T114" i="1"/>
  <c r="O109" i="1"/>
  <c r="T109" i="1"/>
  <c r="L108" i="1"/>
  <c r="W104" i="1"/>
  <c r="AD99" i="1"/>
  <c r="AD98" i="1" s="1"/>
  <c r="V98" i="1"/>
  <c r="AC109" i="1"/>
  <c r="AC108" i="1" s="1"/>
  <c r="AC107" i="1" s="1"/>
  <c r="U108" i="1"/>
  <c r="U107" i="1" s="1"/>
  <c r="AB86" i="1"/>
  <c r="AE86" i="1" s="1"/>
  <c r="W86" i="1"/>
  <c r="AB105" i="1"/>
  <c r="AE105" i="1" s="1"/>
  <c r="W105" i="1"/>
  <c r="AA82" i="1"/>
  <c r="AA81" i="1" s="1"/>
  <c r="F136" i="1"/>
  <c r="O89" i="1"/>
  <c r="N83" i="1"/>
  <c r="V84" i="1"/>
  <c r="AB79" i="1"/>
  <c r="T78" i="1"/>
  <c r="D82" i="1"/>
  <c r="D81" i="1" s="1"/>
  <c r="AD75" i="1"/>
  <c r="AD74" i="1" s="1"/>
  <c r="V74" i="1"/>
  <c r="AB69" i="1"/>
  <c r="AE69" i="1" s="1"/>
  <c r="W69" i="1"/>
  <c r="O70" i="1"/>
  <c r="O66" i="1"/>
  <c r="P55" i="1"/>
  <c r="P136" i="1" s="1"/>
  <c r="S56" i="1"/>
  <c r="S55" i="1" s="1"/>
  <c r="S136" i="1" s="1"/>
  <c r="AB54" i="1"/>
  <c r="AE54" i="1" s="1"/>
  <c r="W54" i="1"/>
  <c r="O48" i="1"/>
  <c r="T48" i="1"/>
  <c r="L47" i="1"/>
  <c r="AC46" i="1"/>
  <c r="AC45" i="1" s="1"/>
  <c r="U45" i="1"/>
  <c r="O34" i="1"/>
  <c r="T34" i="1"/>
  <c r="O63" i="1"/>
  <c r="T63" i="1"/>
  <c r="Q15" i="1"/>
  <c r="Q13" i="1" s="1"/>
  <c r="Q137" i="1" s="1"/>
  <c r="M67" i="1"/>
  <c r="O67" i="1" s="1"/>
  <c r="U68" i="1"/>
  <c r="M56" i="1"/>
  <c r="U57" i="1"/>
  <c r="W57" i="1" s="1"/>
  <c r="AB57" i="1"/>
  <c r="W42" i="1"/>
  <c r="AB42" i="1"/>
  <c r="AC17" i="1"/>
  <c r="AC16" i="1" s="1"/>
  <c r="U16" i="1"/>
  <c r="AB25" i="1"/>
  <c r="AE25" i="1" s="1"/>
  <c r="W25" i="1"/>
  <c r="AB23" i="1"/>
  <c r="AE23" i="1" s="1"/>
  <c r="W23" i="1"/>
  <c r="AB21" i="1"/>
  <c r="AE21" i="1" s="1"/>
  <c r="W21" i="1"/>
  <c r="AB19" i="1"/>
  <c r="AE19" i="1" s="1"/>
  <c r="W19" i="1"/>
  <c r="AD14" i="1"/>
  <c r="X82" i="1"/>
  <c r="X81" i="1" s="1"/>
  <c r="W91" i="1"/>
  <c r="AB91" i="1"/>
  <c r="AE91" i="1" s="1"/>
  <c r="T94" i="1"/>
  <c r="O94" i="1"/>
  <c r="O92" i="1" s="1"/>
  <c r="S83" i="1"/>
  <c r="S82" i="1" s="1"/>
  <c r="S81" i="1" s="1"/>
  <c r="M83" i="1"/>
  <c r="U84" i="1"/>
  <c r="D55" i="1"/>
  <c r="D136" i="1" s="1"/>
  <c r="D137" i="1" s="1"/>
  <c r="G56" i="1"/>
  <c r="G55" i="1" s="1"/>
  <c r="G136" i="1" s="1"/>
  <c r="AD72" i="1"/>
  <c r="AD71" i="1" s="1"/>
  <c r="V71" i="1"/>
  <c r="U47" i="1"/>
  <c r="AC48" i="1"/>
  <c r="AC47" i="1" s="1"/>
  <c r="O52" i="1"/>
  <c r="T52" i="1"/>
  <c r="O84" i="1"/>
  <c r="O61" i="1"/>
  <c r="T61" i="1"/>
  <c r="L56" i="1"/>
  <c r="AD46" i="1"/>
  <c r="AD45" i="1" s="1"/>
  <c r="V45" i="1"/>
  <c r="AB127" i="1"/>
  <c r="AE127" i="1" s="1"/>
  <c r="W127" i="1"/>
  <c r="AC126" i="1"/>
  <c r="AC125" i="1" s="1"/>
  <c r="AC124" i="1" s="1"/>
  <c r="U125" i="1"/>
  <c r="U124" i="1" s="1"/>
  <c r="AD102" i="1"/>
  <c r="W106" i="1"/>
  <c r="AB106" i="1"/>
  <c r="AE106" i="1" s="1"/>
  <c r="T97" i="1"/>
  <c r="L95" i="1"/>
  <c r="O97" i="1"/>
  <c r="O95" i="1" s="1"/>
  <c r="W110" i="1"/>
  <c r="AB110" i="1"/>
  <c r="AE110" i="1" s="1"/>
  <c r="G95" i="1"/>
  <c r="N92" i="1"/>
  <c r="V93" i="1"/>
  <c r="K83" i="1"/>
  <c r="K82" i="1" s="1"/>
  <c r="K81" i="1" s="1"/>
  <c r="W100" i="1"/>
  <c r="AB100" i="1"/>
  <c r="AE100" i="1" s="1"/>
  <c r="AB72" i="1"/>
  <c r="T71" i="1"/>
  <c r="AB68" i="1"/>
  <c r="T67" i="1"/>
  <c r="W68" i="1"/>
  <c r="O85" i="1"/>
  <c r="T85" i="1"/>
  <c r="AD79" i="1"/>
  <c r="AD78" i="1" s="1"/>
  <c r="V78" i="1"/>
  <c r="AB70" i="1"/>
  <c r="AE70" i="1" s="1"/>
  <c r="W70" i="1"/>
  <c r="AB66" i="1"/>
  <c r="AE66" i="1" s="1"/>
  <c r="W66" i="1"/>
  <c r="V50" i="1"/>
  <c r="V47" i="1" s="1"/>
  <c r="O50" i="1"/>
  <c r="N47" i="1"/>
  <c r="O43" i="1"/>
  <c r="T43" i="1"/>
  <c r="O39" i="1"/>
  <c r="T39" i="1"/>
  <c r="O36" i="1"/>
  <c r="T36" i="1"/>
  <c r="M78" i="1"/>
  <c r="U79" i="1"/>
  <c r="W79" i="1" s="1"/>
  <c r="O44" i="1"/>
  <c r="T44" i="1"/>
  <c r="W33" i="1"/>
  <c r="AB33" i="1"/>
  <c r="L27" i="1"/>
  <c r="L15" i="1" s="1"/>
  <c r="L13" i="1" s="1"/>
  <c r="O74" i="1"/>
  <c r="L83" i="1"/>
  <c r="W60" i="1"/>
  <c r="AB60" i="1"/>
  <c r="AE60" i="1" s="1"/>
  <c r="P15" i="1"/>
  <c r="P13" i="1" s="1"/>
  <c r="P137" i="1" s="1"/>
  <c r="M74" i="1"/>
  <c r="U75" i="1"/>
  <c r="O41" i="1"/>
  <c r="O14" i="1"/>
  <c r="T14" i="1"/>
  <c r="S15" i="1"/>
  <c r="S13" i="1" s="1"/>
  <c r="O26" i="1"/>
  <c r="O16" i="1" s="1"/>
  <c r="AB17" i="1"/>
  <c r="T16" i="1"/>
  <c r="W17" i="1"/>
  <c r="O112" i="1"/>
  <c r="T112" i="1"/>
  <c r="M108" i="1"/>
  <c r="M107" i="1" s="1"/>
  <c r="AB87" i="1"/>
  <c r="AE87" i="1" s="1"/>
  <c r="W87" i="1"/>
  <c r="O78" i="1"/>
  <c r="AB116" i="1"/>
  <c r="AE116" i="1" s="1"/>
  <c r="W116" i="1"/>
  <c r="O131" i="1"/>
  <c r="O129" i="1" s="1"/>
  <c r="O124" i="1" s="1"/>
  <c r="L129" i="1"/>
  <c r="L124" i="1" s="1"/>
  <c r="T131" i="1"/>
  <c r="O115" i="1"/>
  <c r="T115" i="1"/>
  <c r="T113" i="1"/>
  <c r="O113" i="1"/>
  <c r="AD109" i="1"/>
  <c r="AD108" i="1" s="1"/>
  <c r="AD107" i="1" s="1"/>
  <c r="V108" i="1"/>
  <c r="V107" i="1" s="1"/>
  <c r="O103" i="1"/>
  <c r="O102" i="1" s="1"/>
  <c r="L102" i="1"/>
  <c r="T103" i="1"/>
  <c r="O99" i="1"/>
  <c r="O98" i="1" s="1"/>
  <c r="L98" i="1"/>
  <c r="T99" i="1"/>
  <c r="G83" i="1"/>
  <c r="G82" i="1" s="1"/>
  <c r="G81" i="1" s="1"/>
  <c r="W93" i="1"/>
  <c r="T92" i="1"/>
  <c r="AB93" i="1"/>
  <c r="AB88" i="1"/>
  <c r="AE88" i="1" s="1"/>
  <c r="W88" i="1"/>
  <c r="AC99" i="1"/>
  <c r="AC98" i="1" s="1"/>
  <c r="U98" i="1"/>
  <c r="P82" i="1"/>
  <c r="P81" i="1" s="1"/>
  <c r="AB76" i="1"/>
  <c r="AE76" i="1" s="1"/>
  <c r="W76" i="1"/>
  <c r="AB80" i="1"/>
  <c r="AE80" i="1" s="1"/>
  <c r="W80" i="1"/>
  <c r="AB73" i="1"/>
  <c r="AE73" i="1" s="1"/>
  <c r="W73" i="1"/>
  <c r="AB65" i="1"/>
  <c r="AE65" i="1" s="1"/>
  <c r="W65" i="1"/>
  <c r="N55" i="1"/>
  <c r="W90" i="1"/>
  <c r="AB90" i="1"/>
  <c r="AE90" i="1" s="1"/>
  <c r="X55" i="1"/>
  <c r="X136" i="1" s="1"/>
  <c r="X137" i="1" s="1"/>
  <c r="AA56" i="1"/>
  <c r="AA55" i="1" s="1"/>
  <c r="AA136" i="1" s="1"/>
  <c r="AA137" i="1" s="1"/>
  <c r="H55" i="1"/>
  <c r="H136" i="1" s="1"/>
  <c r="H137" i="1" s="1"/>
  <c r="K56" i="1"/>
  <c r="K55" i="1" s="1"/>
  <c r="K136" i="1" s="1"/>
  <c r="AD48" i="1"/>
  <c r="O38" i="1"/>
  <c r="T38" i="1"/>
  <c r="M71" i="1"/>
  <c r="O71" i="1" s="1"/>
  <c r="U72" i="1"/>
  <c r="Y55" i="1"/>
  <c r="Y136" i="1" s="1"/>
  <c r="Y137" i="1" s="1"/>
  <c r="O40" i="1"/>
  <c r="T40" i="1"/>
  <c r="W35" i="1"/>
  <c r="AB35" i="1"/>
  <c r="AE35" i="1" s="1"/>
  <c r="F15" i="1"/>
  <c r="F13" i="1" s="1"/>
  <c r="AB75" i="1"/>
  <c r="T74" i="1"/>
  <c r="W75" i="1"/>
  <c r="T83" i="1"/>
  <c r="AB84" i="1"/>
  <c r="G16" i="1"/>
  <c r="G15" i="1" s="1"/>
  <c r="G13" i="1" s="1"/>
  <c r="G137" i="1" s="1"/>
  <c r="W51" i="1"/>
  <c r="AB51" i="1"/>
  <c r="AE51" i="1" s="1"/>
  <c r="N15" i="1"/>
  <c r="N13" i="1" s="1"/>
  <c r="AC31" i="1"/>
  <c r="AE31" i="1" s="1"/>
  <c r="W31" i="1"/>
  <c r="W26" i="1"/>
  <c r="AB26" i="1"/>
  <c r="AE26" i="1" s="1"/>
  <c r="AB24" i="1"/>
  <c r="AE24" i="1" s="1"/>
  <c r="W24" i="1"/>
  <c r="AB22" i="1"/>
  <c r="AE22" i="1" s="1"/>
  <c r="W22" i="1"/>
  <c r="AB20" i="1"/>
  <c r="AE20" i="1" s="1"/>
  <c r="W20" i="1"/>
  <c r="AB18" i="1"/>
  <c r="AE18" i="1" s="1"/>
  <c r="W18" i="1"/>
  <c r="AC14" i="1"/>
  <c r="D54" i="2" l="1"/>
  <c r="D53" i="2" s="1"/>
  <c r="D2373" i="2"/>
  <c r="D794" i="2"/>
  <c r="D793" i="2" s="1"/>
  <c r="D1178" i="2"/>
  <c r="D1177" i="2" s="1"/>
  <c r="D967" i="2"/>
  <c r="D966" i="2" s="1"/>
  <c r="D338" i="2"/>
  <c r="D2391" i="2"/>
  <c r="D2390" i="2" s="1"/>
  <c r="D2143" i="2"/>
  <c r="D2142" i="2" s="1"/>
  <c r="D1724" i="2"/>
  <c r="D1723" i="2" s="1"/>
  <c r="D542" i="2"/>
  <c r="D541" i="2" s="1"/>
  <c r="AC27" i="1"/>
  <c r="W84" i="1"/>
  <c r="O27" i="1"/>
  <c r="S137" i="1"/>
  <c r="N124" i="1"/>
  <c r="N136" i="1" s="1"/>
  <c r="N137" i="1" s="1"/>
  <c r="F137" i="1"/>
  <c r="T27" i="1"/>
  <c r="AB117" i="1"/>
  <c r="AE117" i="1" s="1"/>
  <c r="W117" i="1"/>
  <c r="D2379" i="2"/>
  <c r="D2378" i="2" s="1"/>
  <c r="D2357" i="2"/>
  <c r="D2356" i="2" s="1"/>
  <c r="D2354" i="2"/>
  <c r="D2353" i="2" s="1"/>
  <c r="D1315" i="2"/>
  <c r="D1304" i="2" s="1"/>
  <c r="D2364" i="2"/>
  <c r="D2363" i="2" s="1"/>
  <c r="D1388" i="2"/>
  <c r="D1387" i="2" s="1"/>
  <c r="D1321" i="2"/>
  <c r="D2370" i="2"/>
  <c r="D2369" i="2" s="1"/>
  <c r="W113" i="1"/>
  <c r="AB113" i="1"/>
  <c r="AE113" i="1" s="1"/>
  <c r="W39" i="1"/>
  <c r="AB39" i="1"/>
  <c r="AE39" i="1" s="1"/>
  <c r="AB71" i="1"/>
  <c r="AD93" i="1"/>
  <c r="AD92" i="1" s="1"/>
  <c r="V92" i="1"/>
  <c r="L55" i="1"/>
  <c r="L136" i="1" s="1"/>
  <c r="L137" i="1" s="1"/>
  <c r="O56" i="1"/>
  <c r="O55" i="1" s="1"/>
  <c r="O136" i="1" s="1"/>
  <c r="AB52" i="1"/>
  <c r="AE52" i="1" s="1"/>
  <c r="W52" i="1"/>
  <c r="U83" i="1"/>
  <c r="U82" i="1" s="1"/>
  <c r="U81" i="1" s="1"/>
  <c r="AC84" i="1"/>
  <c r="AC83" i="1" s="1"/>
  <c r="AC82" i="1" s="1"/>
  <c r="AC81" i="1" s="1"/>
  <c r="AB94" i="1"/>
  <c r="AE94" i="1" s="1"/>
  <c r="W94" i="1"/>
  <c r="AC15" i="1"/>
  <c r="AC13" i="1" s="1"/>
  <c r="M55" i="1"/>
  <c r="M136" i="1" s="1"/>
  <c r="M137" i="1" s="1"/>
  <c r="W63" i="1"/>
  <c r="AB63" i="1"/>
  <c r="AE63" i="1" s="1"/>
  <c r="O47" i="1"/>
  <c r="AB78" i="1"/>
  <c r="O108" i="1"/>
  <c r="L107" i="1"/>
  <c r="O107" i="1" s="1"/>
  <c r="AD126" i="1"/>
  <c r="V125" i="1"/>
  <c r="W126" i="1"/>
  <c r="W125" i="1" s="1"/>
  <c r="V55" i="1"/>
  <c r="U71" i="1"/>
  <c r="W71" i="1" s="1"/>
  <c r="AC72" i="1"/>
  <c r="AC71" i="1" s="1"/>
  <c r="W92" i="1"/>
  <c r="W115" i="1"/>
  <c r="AB115" i="1"/>
  <c r="AE115" i="1" s="1"/>
  <c r="W16" i="1"/>
  <c r="W44" i="1"/>
  <c r="AB44" i="1"/>
  <c r="AE44" i="1" s="1"/>
  <c r="W85" i="1"/>
  <c r="AB85" i="1"/>
  <c r="AE85" i="1" s="1"/>
  <c r="AB67" i="1"/>
  <c r="W61" i="1"/>
  <c r="AB61" i="1"/>
  <c r="AE61" i="1" s="1"/>
  <c r="M82" i="1"/>
  <c r="M81" i="1" s="1"/>
  <c r="AE42" i="1"/>
  <c r="T56" i="1"/>
  <c r="U67" i="1"/>
  <c r="W67" i="1" s="1"/>
  <c r="AC68" i="1"/>
  <c r="AC67" i="1" s="1"/>
  <c r="AD84" i="1"/>
  <c r="AD83" i="1" s="1"/>
  <c r="V83" i="1"/>
  <c r="V82" i="1" s="1"/>
  <c r="V81" i="1" s="1"/>
  <c r="W109" i="1"/>
  <c r="AB109" i="1"/>
  <c r="T108" i="1"/>
  <c r="W111" i="1"/>
  <c r="AB111" i="1"/>
  <c r="AE111" i="1" s="1"/>
  <c r="AB132" i="1"/>
  <c r="V15" i="1"/>
  <c r="V13" i="1" s="1"/>
  <c r="AE46" i="1"/>
  <c r="AE45" i="1" s="1"/>
  <c r="AB45" i="1"/>
  <c r="AD55" i="1"/>
  <c r="AB74" i="1"/>
  <c r="W40" i="1"/>
  <c r="AB40" i="1"/>
  <c r="AE40" i="1" s="1"/>
  <c r="AB103" i="1"/>
  <c r="T102" i="1"/>
  <c r="W103" i="1"/>
  <c r="W102" i="1" s="1"/>
  <c r="W14" i="1"/>
  <c r="AB14" i="1"/>
  <c r="U74" i="1"/>
  <c r="W74" i="1" s="1"/>
  <c r="AC75" i="1"/>
  <c r="AC74" i="1" s="1"/>
  <c r="W36" i="1"/>
  <c r="AB36" i="1"/>
  <c r="AE36" i="1" s="1"/>
  <c r="W43" i="1"/>
  <c r="W41" i="1" s="1"/>
  <c r="AB43" i="1"/>
  <c r="AE43" i="1" s="1"/>
  <c r="AD50" i="1"/>
  <c r="AE50" i="1" s="1"/>
  <c r="W50" i="1"/>
  <c r="W72" i="1"/>
  <c r="T41" i="1"/>
  <c r="W34" i="1"/>
  <c r="AB34" i="1"/>
  <c r="AE34" i="1" s="1"/>
  <c r="N82" i="1"/>
  <c r="N81" i="1" s="1"/>
  <c r="V132" i="1"/>
  <c r="AD133" i="1"/>
  <c r="AD132" i="1" s="1"/>
  <c r="W83" i="1"/>
  <c r="W38" i="1"/>
  <c r="AB38" i="1"/>
  <c r="AE38" i="1" s="1"/>
  <c r="W99" i="1"/>
  <c r="W98" i="1" s="1"/>
  <c r="T98" i="1"/>
  <c r="AB99" i="1"/>
  <c r="W131" i="1"/>
  <c r="W129" i="1" s="1"/>
  <c r="AB131" i="1"/>
  <c r="T129" i="1"/>
  <c r="T124" i="1" s="1"/>
  <c r="W112" i="1"/>
  <c r="AB112" i="1"/>
  <c r="AE112" i="1" s="1"/>
  <c r="AB16" i="1"/>
  <c r="AE17" i="1"/>
  <c r="AE16" i="1" s="1"/>
  <c r="AE33" i="1"/>
  <c r="AB27" i="1"/>
  <c r="U78" i="1"/>
  <c r="W78" i="1" s="1"/>
  <c r="AC79" i="1"/>
  <c r="AC78" i="1" s="1"/>
  <c r="T95" i="1"/>
  <c r="W97" i="1"/>
  <c r="W95" i="1" s="1"/>
  <c r="AB97" i="1"/>
  <c r="AB125" i="1"/>
  <c r="O83" i="1"/>
  <c r="O82" i="1" s="1"/>
  <c r="O81" i="1" s="1"/>
  <c r="U15" i="1"/>
  <c r="U13" i="1" s="1"/>
  <c r="AC57" i="1"/>
  <c r="AC56" i="1" s="1"/>
  <c r="AC55" i="1" s="1"/>
  <c r="AC136" i="1" s="1"/>
  <c r="U56" i="1"/>
  <c r="AB48" i="1"/>
  <c r="W48" i="1"/>
  <c r="T47" i="1"/>
  <c r="W114" i="1"/>
  <c r="AB114" i="1"/>
  <c r="AE114" i="1" s="1"/>
  <c r="K137" i="1"/>
  <c r="AB92" i="1" l="1"/>
  <c r="AE93" i="1"/>
  <c r="AE92" i="1" s="1"/>
  <c r="O15" i="1"/>
  <c r="O13" i="1" s="1"/>
  <c r="O137" i="1" s="1"/>
  <c r="AE27" i="1"/>
  <c r="AE72" i="1"/>
  <c r="AE71" i="1"/>
  <c r="T15" i="1"/>
  <c r="T13" i="1" s="1"/>
  <c r="AE67" i="1"/>
  <c r="AC137" i="1"/>
  <c r="U55" i="1"/>
  <c r="U136" i="1" s="1"/>
  <c r="U137" i="1" s="1"/>
  <c r="W27" i="1"/>
  <c r="AD47" i="1"/>
  <c r="AD15" i="1" s="1"/>
  <c r="AD13" i="1" s="1"/>
  <c r="D1303" i="2"/>
  <c r="D52" i="2" s="1"/>
  <c r="D2404" i="2" s="1"/>
  <c r="D2406" i="2" s="1"/>
  <c r="D2352" i="2"/>
  <c r="D2351" i="2" s="1"/>
  <c r="AE48" i="1"/>
  <c r="AE47" i="1" s="1"/>
  <c r="AB47" i="1"/>
  <c r="AB102" i="1"/>
  <c r="AE103" i="1"/>
  <c r="AE102" i="1" s="1"/>
  <c r="AE74" i="1"/>
  <c r="AE133" i="1"/>
  <c r="AE132" i="1" s="1"/>
  <c r="AE109" i="1"/>
  <c r="AB108" i="1"/>
  <c r="AE41" i="1"/>
  <c r="AE68" i="1"/>
  <c r="AD125" i="1"/>
  <c r="AD124" i="1" s="1"/>
  <c r="AE126" i="1"/>
  <c r="AE125" i="1" s="1"/>
  <c r="AE78" i="1"/>
  <c r="T55" i="1"/>
  <c r="T136" i="1" s="1"/>
  <c r="T137" i="1" s="1"/>
  <c r="W56" i="1"/>
  <c r="W55" i="1" s="1"/>
  <c r="AB83" i="1"/>
  <c r="W124" i="1"/>
  <c r="AB129" i="1"/>
  <c r="AB124" i="1" s="1"/>
  <c r="AE131" i="1"/>
  <c r="AE129" i="1" s="1"/>
  <c r="AE57" i="1"/>
  <c r="W47" i="1"/>
  <c r="W15" i="1" s="1"/>
  <c r="W13" i="1" s="1"/>
  <c r="AE97" i="1"/>
  <c r="AE95" i="1" s="1"/>
  <c r="AB95" i="1"/>
  <c r="L82" i="1"/>
  <c r="L81" i="1" s="1"/>
  <c r="AE99" i="1"/>
  <c r="AE98" i="1" s="1"/>
  <c r="AB98" i="1"/>
  <c r="AB56" i="1"/>
  <c r="AE14" i="1"/>
  <c r="AE75" i="1"/>
  <c r="AD136" i="1"/>
  <c r="AD137" i="1" s="1"/>
  <c r="W108" i="1"/>
  <c r="T107" i="1"/>
  <c r="W107" i="1" s="1"/>
  <c r="W82" i="1" s="1"/>
  <c r="W81" i="1" s="1"/>
  <c r="AD82" i="1"/>
  <c r="AD81" i="1" s="1"/>
  <c r="AB41" i="1"/>
  <c r="AB15" i="1" s="1"/>
  <c r="AB13" i="1" s="1"/>
  <c r="AE84" i="1"/>
  <c r="AE83" i="1" s="1"/>
  <c r="V124" i="1"/>
  <c r="V136" i="1" s="1"/>
  <c r="V137" i="1" s="1"/>
  <c r="AE79" i="1"/>
  <c r="W136" i="1" l="1"/>
  <c r="W137" i="1" s="1"/>
  <c r="AE15" i="1"/>
  <c r="AE13" i="1" s="1"/>
  <c r="AB55" i="1"/>
  <c r="AB136" i="1" s="1"/>
  <c r="AB137" i="1" s="1"/>
  <c r="AE56" i="1"/>
  <c r="AE55" i="1" s="1"/>
  <c r="AE124" i="1"/>
  <c r="T82" i="1"/>
  <c r="T81" i="1" s="1"/>
  <c r="AE108" i="1"/>
  <c r="AB107" i="1"/>
  <c r="AE107" i="1" s="1"/>
  <c r="AE82" i="1" s="1"/>
  <c r="AE81" i="1" s="1"/>
  <c r="AE136" i="1" l="1"/>
  <c r="AE137" i="1" s="1"/>
  <c r="AB82" i="1"/>
  <c r="AB81" i="1" s="1"/>
</calcChain>
</file>

<file path=xl/sharedStrings.xml><?xml version="1.0" encoding="utf-8"?>
<sst xmlns="http://schemas.openxmlformats.org/spreadsheetml/2006/main" count="3825" uniqueCount="455">
  <si>
    <t>1.pielikums</t>
  </si>
  <si>
    <t>"Par grozījumiem Valmieras pilsētas pāsvaldības saistošos noteikumos Nr.364</t>
  </si>
  <si>
    <t xml:space="preserve">"Par Valmieras pilsētas pašvaldības 2021.gada budžetu""
</t>
  </si>
  <si>
    <t>VALMIERAS PILSĒTAS PAŠVALDĪBAS KONSOLIDĒTĀ PAMATBUDŽETA</t>
  </si>
  <si>
    <t xml:space="preserve">IEŅĒMUMU UN IZDEVUMU TĀME 2020.GADAM  </t>
  </si>
  <si>
    <t>Valdības funkciju klasifikācija</t>
  </si>
  <si>
    <t>Ekonomiskās klasifikācijas kods</t>
  </si>
  <si>
    <t>Rādītāji</t>
  </si>
  <si>
    <t>Plāns'2021</t>
  </si>
  <si>
    <t>Kopā sākotnējais plāns 2021</t>
  </si>
  <si>
    <t>Grozījumi I (27.05.2021..)</t>
  </si>
  <si>
    <t>Grozījumi I kopā (.)</t>
  </si>
  <si>
    <t>Plāns I 2021.gadam</t>
  </si>
  <si>
    <t>Kopā plāns I 2021.gadam</t>
  </si>
  <si>
    <t>Grozījumi II ()</t>
  </si>
  <si>
    <t>Grozījumi I kopā ()</t>
  </si>
  <si>
    <t>Plāns II 2021.gadam</t>
  </si>
  <si>
    <t>Kopā plāns II 2021.gadam</t>
  </si>
  <si>
    <t>Grozījumi III</t>
  </si>
  <si>
    <t xml:space="preserve">Grozījumi III kopā </t>
  </si>
  <si>
    <t>Plāns III 2021.gadam</t>
  </si>
  <si>
    <t>Kopā plāns III 2021.gadam</t>
  </si>
  <si>
    <t>Kopējie ieņēmumi</t>
  </si>
  <si>
    <t>Saņemtie maksājumi</t>
  </si>
  <si>
    <t>Maksas pakalpojumi un citi pašu ieņēmumi</t>
  </si>
  <si>
    <t>9=6+7+8</t>
  </si>
  <si>
    <t>13=10+11+12</t>
  </si>
  <si>
    <t>17=14+15+16</t>
  </si>
  <si>
    <t>21=18+19+20</t>
  </si>
  <si>
    <t>24=21+22+23</t>
  </si>
  <si>
    <t>I  IEŅĒMUMI - KOPĀ</t>
  </si>
  <si>
    <t>Naudas līdzekļu atlikums gada sākumā</t>
  </si>
  <si>
    <t>Kārtējā gada ieņēmumi</t>
  </si>
  <si>
    <t>1.0.</t>
  </si>
  <si>
    <t>Nodokļu ieņēmumi</t>
  </si>
  <si>
    <t>01111</t>
  </si>
  <si>
    <t>Iedzīvotāju ienākuma nod. iepr.gada nesadalītais atlikums</t>
  </si>
  <si>
    <t>01112</t>
  </si>
  <si>
    <t>Iedzīvotāju ienākuma nodoklis</t>
  </si>
  <si>
    <t>04111</t>
  </si>
  <si>
    <t>Nekustamā īpašuma nod. par zemi kārtējā gada ieņēmumi</t>
  </si>
  <si>
    <t>04112</t>
  </si>
  <si>
    <t>Nekustamā īpašuma nod. par zemi iepriekšējo gadu parādi</t>
  </si>
  <si>
    <t>04121</t>
  </si>
  <si>
    <t>Nekustamā īpašuma nod. par ēkām, būvēm kārtējā gada ieņēmumi</t>
  </si>
  <si>
    <t>04122</t>
  </si>
  <si>
    <t>Nekustamā īpašuma nod. par ēkām, būvēm iepriekš.gadu parādi</t>
  </si>
  <si>
    <t>04131</t>
  </si>
  <si>
    <t>Nekustamā īpašuma nod. par mājokli kārtējā gada ieņēmumi</t>
  </si>
  <si>
    <t>04132</t>
  </si>
  <si>
    <t>Nekustamā īpašuma nod. par mājokli iepriekš.gadu parādi</t>
  </si>
  <si>
    <t>05410</t>
  </si>
  <si>
    <t>Azartspēļu nodoklis</t>
  </si>
  <si>
    <t>05530</t>
  </si>
  <si>
    <t>Dabas resursu nodoklis</t>
  </si>
  <si>
    <t>2.0.</t>
  </si>
  <si>
    <t>Nenodokļu ieņēmumi</t>
  </si>
  <si>
    <t>08100</t>
  </si>
  <si>
    <t>Ieņēmumi no finanšu ieguldījumiem</t>
  </si>
  <si>
    <t>08300</t>
  </si>
  <si>
    <t>Ieņēmumi no dividendēm</t>
  </si>
  <si>
    <t>08400</t>
  </si>
  <si>
    <t>Procentu ieņēmumi par aizdevumiem nacionālajā valūtā</t>
  </si>
  <si>
    <t>08600</t>
  </si>
  <si>
    <t>Procentu ieņēmumi no depozītiem, kontu atlikumiem un aizdevumiem</t>
  </si>
  <si>
    <t>08900</t>
  </si>
  <si>
    <t>Pārējie finanšu ieņēmumi</t>
  </si>
  <si>
    <t>09400</t>
  </si>
  <si>
    <t>Valsts nodevas</t>
  </si>
  <si>
    <t>09500</t>
  </si>
  <si>
    <t>Pašvaldību nodevas</t>
  </si>
  <si>
    <t>Naudas sodi un sankcijas</t>
  </si>
  <si>
    <t>Sodi un sankcijas par vispārējiem nodokļu maksāšanas pārkāpumiem</t>
  </si>
  <si>
    <t>12300</t>
  </si>
  <si>
    <t>Dažādi nenodokļu ieņēmumi</t>
  </si>
  <si>
    <t>13100</t>
  </si>
  <si>
    <t>Ieņēmumi no ēku un būvju īpašuma pārdošanas</t>
  </si>
  <si>
    <t>13200</t>
  </si>
  <si>
    <t>Ieņēmumi no zemes, meža īpašuma pārdošanas</t>
  </si>
  <si>
    <t>13400</t>
  </si>
  <si>
    <t>Ieņēmumi no pašvaldību kustamā īpašuma un mantas pārdošanas</t>
  </si>
  <si>
    <t>3.0.</t>
  </si>
  <si>
    <t>Ieņēmumi no budžeta iestāžu sniegtajiem maksas pakalpojumiem</t>
  </si>
  <si>
    <t>Citi pašu ieņēmumi</t>
  </si>
  <si>
    <t>- samazināti ieņēmumi par atgūstamajiem trešo personu izdevumiem</t>
  </si>
  <si>
    <t>4.0.</t>
  </si>
  <si>
    <t>Ārvalstu finanšu palīdzība</t>
  </si>
  <si>
    <t>Budžeta iestādes ieņēmumi no ārvalstu finanšu palīdzības</t>
  </si>
  <si>
    <t>5.0.</t>
  </si>
  <si>
    <t>Transferti</t>
  </si>
  <si>
    <t>No valsts budž.daļēji finansētu atvasinātu publisku personu transferti</t>
  </si>
  <si>
    <t>Pašvaldību saņemtie valsts budžeta transferti noteiktam mērķim</t>
  </si>
  <si>
    <t>Pašvaldību no valsts budžeta iestādēm saņemtie transferti ES politiku instrumentu un pārējās ārvalstu finanšu palīdzības līdzfinansētajiem projektiem (pasākumiem)</t>
  </si>
  <si>
    <t>Saņemtā dotācija no PFIF</t>
  </si>
  <si>
    <t>Pārējie pašvaldību saņemtie valsts budžeta iestāžu transferti</t>
  </si>
  <si>
    <t>Pašvaldības budžeta iekšējie transferti starp vienas pašvaldības budžeta veidiem</t>
  </si>
  <si>
    <t>Ieņēmumi pašvaldību budžetā no citām pašvaldībām</t>
  </si>
  <si>
    <t>II  IZDEVUMI  KOPĀ PA VALDĪBAS FUNKCIONĀLAJĀM KATEGORIJĀM</t>
  </si>
  <si>
    <t>01.000</t>
  </si>
  <si>
    <t>Vispārējie valdības dienesti, tajā skaitā</t>
  </si>
  <si>
    <t>01.110</t>
  </si>
  <si>
    <t>Izpildvaras un likumdošanas varas institūcijas</t>
  </si>
  <si>
    <t>maksājumi pašvaldību finanšu izlīdzināšanas fondā</t>
  </si>
  <si>
    <t>01.721</t>
  </si>
  <si>
    <t>Pašvaldību budžetu iekšējā valsts parāda darījumi</t>
  </si>
  <si>
    <t>01.830</t>
  </si>
  <si>
    <t>Rezerve veselības apdrošināšanas polisēm- līdzmaksājums</t>
  </si>
  <si>
    <t>01.890</t>
  </si>
  <si>
    <t>Līdzekļi neparedzētiem gadījumiem no pašvaldības budžetiem</t>
  </si>
  <si>
    <t>03.000</t>
  </si>
  <si>
    <t>Sabiedriskā kārtība un drošība</t>
  </si>
  <si>
    <t>- samazināti izdevumi par atgūstamajiem trešo personu izdevumiem</t>
  </si>
  <si>
    <t>04.000</t>
  </si>
  <si>
    <t>Ekonomiskā darbība</t>
  </si>
  <si>
    <t>05.000</t>
  </si>
  <si>
    <t>Vides aizsardzība</t>
  </si>
  <si>
    <t>06.000</t>
  </si>
  <si>
    <t>Pašvaldības teritoriju un mājokļu apsaimniekošana, tajā skaitā</t>
  </si>
  <si>
    <t>izdevumi kopā</t>
  </si>
  <si>
    <t>07.000</t>
  </si>
  <si>
    <t>Veselība</t>
  </si>
  <si>
    <t>08.000</t>
  </si>
  <si>
    <t>Atpūta, kultūra un reliģija, tajā skaitā</t>
  </si>
  <si>
    <t>09.000</t>
  </si>
  <si>
    <t>Izglītība, tajā skaitā</t>
  </si>
  <si>
    <t>Norēķini par citu pašvaldību izglītības iestāžu sniegtajiem pakalpojumiem</t>
  </si>
  <si>
    <t>10.000</t>
  </si>
  <si>
    <t>Sociālā aizsardzība, tajā skaitā</t>
  </si>
  <si>
    <t>III  IZDEVUMI   PĒC EKONOMISKĀS KLASIFIKĀCIJAS</t>
  </si>
  <si>
    <t>1.Uzturēšanas izdevumi (1000,2000,3000,4000,6000,7000)</t>
  </si>
  <si>
    <t>1.1.</t>
  </si>
  <si>
    <t>Kārtējie izdevumi (1000,2000)</t>
  </si>
  <si>
    <t>Atalgojums</t>
  </si>
  <si>
    <t>Darba devēja valsts sociālās apdrošināšanas obligātās iemaksas, sociāla rakstura pabalsti un kompensācija</t>
  </si>
  <si>
    <t>Komandējumi un dienesta braucieni</t>
  </si>
  <si>
    <t>Pakalpojumi</t>
  </si>
  <si>
    <t>Krājumi, materiāli, energoresursi, prece, biroja preces un inventārs</t>
  </si>
  <si>
    <t>Grāmatas un žurnāli</t>
  </si>
  <si>
    <t>Budžeta iestāžu nodokļu maksājumi</t>
  </si>
  <si>
    <t>1.3.</t>
  </si>
  <si>
    <t>Subsīdijas un dotācijas</t>
  </si>
  <si>
    <t>Subsīdijas un dotācijas komersantiem, nevalstiskajām organizācijām un citām institūcijām</t>
  </si>
  <si>
    <t>Subsīdijas komersantiem sabiedriskā transporta pakalpojumu
nodrošināšanai (par pasažieru regulārajiem pārvadājumiem)</t>
  </si>
  <si>
    <t>1.2.</t>
  </si>
  <si>
    <t>Procentu izdevumi</t>
  </si>
  <si>
    <t>Procentu maksājumi iekšzemes kredītiestādēm</t>
  </si>
  <si>
    <t>Pārējie procentu maksājumi (Valsts kasei)</t>
  </si>
  <si>
    <t>2.1.</t>
  </si>
  <si>
    <t>Pamatkapitāla veidošana</t>
  </si>
  <si>
    <t>Nemateriālie ieguldījumi</t>
  </si>
  <si>
    <t>Pamatlīdzekļi</t>
  </si>
  <si>
    <t>Izdevumi par kapitāla daļu pārdošanu un pārvērtēšanu, vērtspapīru tirdzniecību un pārvērtēšanu un kapitāla daļu iegādi</t>
  </si>
  <si>
    <t>Sociālie pabalsti</t>
  </si>
  <si>
    <t>Sociālie pabalsti naudā</t>
  </si>
  <si>
    <t>Sociālie pabalsti natūrā</t>
  </si>
  <si>
    <t>Pārējie klasifikācijā neminētie maksājumi iedzīvotājiem natūrā un kompensācijas</t>
  </si>
  <si>
    <t>1.5.</t>
  </si>
  <si>
    <t>Uzturēšanas izdevumu transferti</t>
  </si>
  <si>
    <t>Pašvaldību budžeta uzturēšanas izdevumu transferti</t>
  </si>
  <si>
    <t>Norēķini par citu pašvaldību soc.palīdzības iestāžu sniegtajiem pakalpojumiem</t>
  </si>
  <si>
    <t>Līdzfinansējums projektu realizācijai</t>
  </si>
  <si>
    <t>Pārējie izdevumu transferti citām pašvaldībām</t>
  </si>
  <si>
    <t>Pašvaldības uzturēšanas izdevumu iekšējie transferti starp budžeta veidiem</t>
  </si>
  <si>
    <t>Pašvaldības p/b uzturēšanas izdevumu transferti uz valsts p/b</t>
  </si>
  <si>
    <t>Iemaksas pašvaldību finanšu izlīdzināšanas fondā</t>
  </si>
  <si>
    <t>Pašvaldību uzturēšanas izdevumu transferti valsts budžeta daļēji finansētām atvasinātajām publiskajām personām, budžeta nefinansētajām iestādēm</t>
  </si>
  <si>
    <t>Atmaksa valsts budžetā par veiktajiem uzturēšanās izdevumiem</t>
  </si>
  <si>
    <t>Starptautiskā sadarbība</t>
  </si>
  <si>
    <t>Dažādi izdevumi, kas veidojas pēc uzkrāšanas principa un nav klasificēti iepriekš</t>
  </si>
  <si>
    <t>Zaudējumi no valūtas kursa svārstībām</t>
  </si>
  <si>
    <t>Pārējie iepriekš neuzskaitīti budžeta izdevumi, kas veidojas pēc uzkrāšanas principa</t>
  </si>
  <si>
    <t>Kapitālo izdevumu transferti</t>
  </si>
  <si>
    <t>Pašvaldībi kapitālo uzdevumu transferti</t>
  </si>
  <si>
    <t>2.Finansēšana (9700,9900)</t>
  </si>
  <si>
    <t>Aizņēmumi un aizņēmumu atmaksa</t>
  </si>
  <si>
    <t>Aizņēmumi un aizņēmumu atmaksa Valsts kasei</t>
  </si>
  <si>
    <t>F40320010</t>
  </si>
  <si>
    <t>Ilgtermiņa aizņēmumi no Valsts kases</t>
  </si>
  <si>
    <t>F40320020</t>
  </si>
  <si>
    <t>Ilgtermiņa aizņēmumu atmaksa Valsts kasei</t>
  </si>
  <si>
    <t>Aizdevumi un aizdevumu atmaksa</t>
  </si>
  <si>
    <t>Vidēja termiņa aizdevumi</t>
  </si>
  <si>
    <t>Vidēja termiņa aizdevumu atmaksa</t>
  </si>
  <si>
    <t>Akcijas un cita līdzdalība komersantu pašu kapitālā</t>
  </si>
  <si>
    <t>F55010003 (9910)</t>
  </si>
  <si>
    <t>Līdzdalība radniecīgo uzņēmumu kapitālā, kas nav akcijas</t>
  </si>
  <si>
    <t>Līdzdalība asociēto uzņēmumu kapitālā, kuru akcijas netiek kotētas fondu biržās</t>
  </si>
  <si>
    <t>F55010006 (9950)</t>
  </si>
  <si>
    <t>Līdzdalība asociēto uzņēmumu kapitālā, kas nav akcijas</t>
  </si>
  <si>
    <t>III PAVISAM IZDEVUMI (1.+2.)</t>
  </si>
  <si>
    <t>Naudas līdzekļu atlikums gada beigās</t>
  </si>
  <si>
    <t>t.sk.plānotais naudas līdzekļu atlikums uz g.beigām</t>
  </si>
  <si>
    <t>2.pielikums</t>
  </si>
  <si>
    <t xml:space="preserve">IEŅĒMUMU UN IZDEVUMU TĀME 2021.GADAM  </t>
  </si>
  <si>
    <t>ar grozījumiem 27.05.2021.</t>
  </si>
  <si>
    <t>Ieņēmumi kopā</t>
  </si>
  <si>
    <t>Iedzīvotāju ienākuma nod. iepr.gada nasadalītais atlikums</t>
  </si>
  <si>
    <t>Nekustamā īpašuma nod. par mājokli iepriekšējo gadu parādi</t>
  </si>
  <si>
    <t>05.530</t>
  </si>
  <si>
    <t xml:space="preserve">Dabas resursu nodoklis </t>
  </si>
  <si>
    <t>Procentu ieņēmumi no depozītiem un kontu atlikumiem</t>
  </si>
  <si>
    <t>Pašvaldību saņemtie transferti no valsts budžeta daļēji finansētām atvasinātām publiskām personām un no budžeta nefinansētām iestādēm</t>
  </si>
  <si>
    <t>PFIF</t>
  </si>
  <si>
    <t>Pašvaldības iestāžu saņemtie transferti ES politiku instrumentu un pārējās ārvalstu finanšu palīdzības līdzfinansētajiem projektiem</t>
  </si>
  <si>
    <t>Vispārējie valdības dienesti</t>
  </si>
  <si>
    <t>Atlīdzība</t>
  </si>
  <si>
    <t>Preces un pakalpojumi</t>
  </si>
  <si>
    <t>Izdevumi periodikas iegādei</t>
  </si>
  <si>
    <t>Subsīdijas un dotācijas komersantiem, biedrībām un nodibinājumiem, izņemot lauksaimniecības ražošanu</t>
  </si>
  <si>
    <t>Kompensācijas kuras izmaksā ar tiesu nolēmumu</t>
  </si>
  <si>
    <t>7211</t>
  </si>
  <si>
    <t>Uzturēšanas izdevumu transferts citai pašvaldībai izglītības funkcijas nodrošināšanai</t>
  </si>
  <si>
    <t>7212</t>
  </si>
  <si>
    <t>Kultūras funkciju nodrošināšanai</t>
  </si>
  <si>
    <t>7213</t>
  </si>
  <si>
    <t>Uzturēšanas izdevumu transferts citai pašvaldībai sociālās palīdzības funkcijas nodrošināšanai</t>
  </si>
  <si>
    <t>7214</t>
  </si>
  <si>
    <t>Uzturēšanas izdevumu transferts citai pašvaldībai līdzfinansējuma projektu realizācijai</t>
  </si>
  <si>
    <t>7215</t>
  </si>
  <si>
    <t>Pārējie uzturēšanas izdevumu transferti citām pašvaldībām</t>
  </si>
  <si>
    <t>Pašvaldību uzturēšanas izdevumu transferti uz valsts budžetu</t>
  </si>
  <si>
    <t>Pašvaldības iemaksa pašvaldību finanšu izlīdzināšanas fondā</t>
  </si>
  <si>
    <t>7500</t>
  </si>
  <si>
    <t>Atmaksa valsts budžetā par veiktajiem uzturēšanas izdevumiem</t>
  </si>
  <si>
    <t>7700</t>
  </si>
  <si>
    <t>Pārējie iepriekš neuzskaitīti budžeta izdevumi, kas veidojas pēc uzkrāšanas principa un nav uzskaitīti kodos 8100,8200,8300,8400,8500 un 8600</t>
  </si>
  <si>
    <t>Izpildvaras un likumdošanas varas institūcijas [101;102;109;110;118;153;159]</t>
  </si>
  <si>
    <t>01.600</t>
  </si>
  <si>
    <t xml:space="preserve">Pārējās </t>
  </si>
  <si>
    <t>-izslēgti atgūtie izdevumi</t>
  </si>
  <si>
    <t>Pašvaldību budžetu iekšējā valsts parāda darījumi [721]</t>
  </si>
  <si>
    <t>1.Uzturēšanas izdevumi (10000,20000,30000,40000,60000,70000)</t>
  </si>
  <si>
    <t>Vispārēja rakstura transferti no pašvaldību budžeta pašvaldību budžetam [830]</t>
  </si>
  <si>
    <t>02.000</t>
  </si>
  <si>
    <t>Aizsardzība</t>
  </si>
  <si>
    <t>Kārtējie izdevumi (10000,20000)</t>
  </si>
  <si>
    <t>Pašvaldības pamatbudžeta uzturēšanas izdevumu transferts uz valsts pamatbudžetu</t>
  </si>
  <si>
    <t>Uzturēšanas izdevumu atmaksa valsts budžetam</t>
  </si>
  <si>
    <t>02.200</t>
  </si>
  <si>
    <t>Civilā aizsardzība [202]</t>
  </si>
  <si>
    <t>03.100</t>
  </si>
  <si>
    <t>Policijas dienesti [103]</t>
  </si>
  <si>
    <t>03.200</t>
  </si>
  <si>
    <t>Ugunsdrošība, glābšana, civilā aizsardzība</t>
  </si>
  <si>
    <t>03.312</t>
  </si>
  <si>
    <t>03.600</t>
  </si>
  <si>
    <t>04.100</t>
  </si>
  <si>
    <t>Vispārēji nodarbinātības jautājumu pakalpojumi [ 157]</t>
  </si>
  <si>
    <t>04.430</t>
  </si>
  <si>
    <t>Būvniecība [403]</t>
  </si>
  <si>
    <t>04.510</t>
  </si>
  <si>
    <t>Autotransports [512; 516; 551]</t>
  </si>
  <si>
    <t>04.730</t>
  </si>
  <si>
    <t>Tūrisms [620; 106]</t>
  </si>
  <si>
    <t>04.900</t>
  </si>
  <si>
    <t>Vispārēja ekonomiskās darbības vadība, darbība vai atbalsts [911]</t>
  </si>
  <si>
    <t>05.200</t>
  </si>
  <si>
    <t>Notekūdeņu apsaimniekošana [216]</t>
  </si>
  <si>
    <t>05.300</t>
  </si>
  <si>
    <t>1. Uzturēšanas izdevumi (1000,2000,3000,4000,6000,7000)</t>
  </si>
  <si>
    <t>05.400</t>
  </si>
  <si>
    <t>Bioloģiskās daudzveidības un ainavas aizsardzība [411; 416]</t>
  </si>
  <si>
    <t>05.600</t>
  </si>
  <si>
    <t>Pārējā citur neklsificētā vides aizsardzība [651;655;656]</t>
  </si>
  <si>
    <t>Pašvaldības teritoriju un mājokļu apsaimniekošana</t>
  </si>
  <si>
    <t>06.100</t>
  </si>
  <si>
    <t>Mājokļu attīstība [114; 164]</t>
  </si>
  <si>
    <t>06.200</t>
  </si>
  <si>
    <t>Teritoriju attīstība [620; 253]</t>
  </si>
  <si>
    <t>06.400</t>
  </si>
  <si>
    <t>Ielu apgaismošana [426;451; 452]</t>
  </si>
  <si>
    <t>06.600</t>
  </si>
  <si>
    <t>Pārējā citur neklasificētā pašvaldību teritoriju un mājokļu apsaimniekošanas darbība [606; 611; 614; 616; 660; 664]</t>
  </si>
  <si>
    <t>07.400</t>
  </si>
  <si>
    <t>Veselības veicināšana [405]</t>
  </si>
  <si>
    <t>07.600</t>
  </si>
  <si>
    <t>Veselības veicināšanas pakalpojumi[620]</t>
  </si>
  <si>
    <t>Atpūta, kultūra un reliģija</t>
  </si>
  <si>
    <t>08.100</t>
  </si>
  <si>
    <t>Atpūtas un sporta pasākumi organizācijas [811]</t>
  </si>
  <si>
    <t>08.200</t>
  </si>
  <si>
    <t>08.210</t>
  </si>
  <si>
    <t>Bibliotēkas [201; 251; 252]</t>
  </si>
  <si>
    <t>08.220</t>
  </si>
  <si>
    <t>Muzeji un izstādes [202;212;259; 266; 267]</t>
  </si>
  <si>
    <t>08.230</t>
  </si>
  <si>
    <t>Kultūras centri, nami, klubi [203]</t>
  </si>
  <si>
    <t>08.240</t>
  </si>
  <si>
    <t>Teātri, izrādes un koncertdarbība [224]</t>
  </si>
  <si>
    <t>08.290</t>
  </si>
  <si>
    <t>Pārējā citur neklasificētā kultūra [214]</t>
  </si>
  <si>
    <t>08.400</t>
  </si>
  <si>
    <t>Reliģisko organizāciju un citu biedrību un nodibinājumu [414]
pakalpojumi [807]</t>
  </si>
  <si>
    <t>08.600</t>
  </si>
  <si>
    <t>Kultūras, sporta un tūrisma pārvalde</t>
  </si>
  <si>
    <t>Izglītība</t>
  </si>
  <si>
    <t>09.100</t>
  </si>
  <si>
    <t>Pirmsskolas izglītība [19-29; 29; 99]</t>
  </si>
  <si>
    <t>09.210</t>
  </si>
  <si>
    <t>Vispārējā izglītība. Pamatizglītība. [218; 230; 232-237;247;248]</t>
  </si>
  <si>
    <t>09.220</t>
  </si>
  <si>
    <t>Profesionālā vidējā izglītība [226]</t>
  </si>
  <si>
    <t>09.410</t>
  </si>
  <si>
    <t>Augstākās (terciārās) izglītības 1.posms [443]</t>
  </si>
  <si>
    <t>09.510</t>
  </si>
  <si>
    <t>Interešu un profesionālās ievirzes izglītība [517;539;541]</t>
  </si>
  <si>
    <t>09.600</t>
  </si>
  <si>
    <t>Izglītības papildus pakalpojumi [647]</t>
  </si>
  <si>
    <t>09.800</t>
  </si>
  <si>
    <t>Pārējā citur neklasificētā izglītība[ 844; 849]</t>
  </si>
  <si>
    <t>09.810</t>
  </si>
  <si>
    <t>Pārējā izglītības vadība [819]</t>
  </si>
  <si>
    <t>09.820</t>
  </si>
  <si>
    <t>Pārējie citur neklasificētie izglītības pakalpojumi [844]</t>
  </si>
  <si>
    <t>Sociālā aizsardzība</t>
  </si>
  <si>
    <t>10.200</t>
  </si>
  <si>
    <t>Atbalsts gados veciem cilvēkiem [204;205]</t>
  </si>
  <si>
    <t>10.400</t>
  </si>
  <si>
    <t>Bāriņtiesas [406;408]</t>
  </si>
  <si>
    <t>Sociālais atbalsts Mājokļa atbalsts [601]</t>
  </si>
  <si>
    <t>Pārējās citur neklasificētās sociālās aizsardzības pasākumi [611, 606-daļa, 607-daļa, 615]</t>
  </si>
  <si>
    <t>2.Finansēšana (9700,9800,9900)</t>
  </si>
  <si>
    <t>Aizdevumi</t>
  </si>
  <si>
    <t>Aizdevumu atmaksa</t>
  </si>
  <si>
    <t xml:space="preserve">III PAVISAM IZDEVUMI </t>
  </si>
  <si>
    <t>4.pielikums</t>
  </si>
  <si>
    <t>Valmieras pilsētas pašvaldības aizņēmumu, galvojumu un ilgtermiņa saistību apmērs 2021.gada maijā; EUR</t>
  </si>
  <si>
    <t>Nr.</t>
  </si>
  <si>
    <t>Mērķis</t>
  </si>
  <si>
    <t>Aizdevējs</t>
  </si>
  <si>
    <t>Līguma noslēgšanas Nr., datums; kredīta atmaksas termiņš</t>
  </si>
  <si>
    <t>p.k.</t>
  </si>
  <si>
    <t>turpmākajos gados</t>
  </si>
  <si>
    <t>pavisam</t>
  </si>
  <si>
    <t>I. Aizņēmumi*</t>
  </si>
  <si>
    <t xml:space="preserve">Pašvaldības funkciju veikšanai nepieciešamā transporta iegādei </t>
  </si>
  <si>
    <t xml:space="preserve">Valsts kase </t>
  </si>
  <si>
    <t>Nr.A2/1/16/204-V/18/1; P-110; 28.06.2016. - 20.06.2025. (7 gadi)</t>
  </si>
  <si>
    <t>pamatsumma</t>
  </si>
  <si>
    <t>%; apkalpošana</t>
  </si>
  <si>
    <t>kopā</t>
  </si>
  <si>
    <t>Vēsturiskā Vecpuišu parka restaurācija, ēkas Ūdens 2c TP</t>
  </si>
  <si>
    <t>Nr.A2/1/16/450; P-327; 26.10.2016. - 20.10.2021.</t>
  </si>
  <si>
    <t>Valmieras pilsētas pašvaldības ēkas Stacijas ielā 26, Valmierā jumta un piektā stāva remonts</t>
  </si>
  <si>
    <t>Nr.A2/1/16/67; P-32; 23.03.2016. - 20.03.2021.</t>
  </si>
  <si>
    <t>Valmieras pilsētas pašvaldības prioritārie investīciju projekti - Videonovērošanas ierīkošana un Vienības laukuma tehniskais projekts</t>
  </si>
  <si>
    <t>Nr.A2/1/16/328; P-227; 26.08.2016. - 20.08.2021.</t>
  </si>
  <si>
    <t>Izglītības iestāžu investīciju projekti - būvprojektu izstrādei (ITI projektiem)</t>
  </si>
  <si>
    <t>Nr.A2/1/16/130; P-67; 05.05.2016. - 20.04.2021.</t>
  </si>
  <si>
    <t>Valmieras pilsētas pašvaldības ielu, to kompleksu  un ēkas Ūdens ielā 2c investīciju projektu tehnisko projektu izstrāde</t>
  </si>
  <si>
    <t>Nr.A2/1/17/336; P-220; 30.05.2017. - 20.05.2022.; 5 gadi</t>
  </si>
  <si>
    <t>Valmieras pilsētas pašvaldības ielu, to kompleksu  un stāvlaukuma Beātes ielā 42 būvprojektu izstrāde</t>
  </si>
  <si>
    <t>Nr.A2/1/17/523; P-368; 31.07.2017. - 20.07.2022.; 5 gadi</t>
  </si>
  <si>
    <t>Sociālo programmu investīciju projekti</t>
  </si>
  <si>
    <t>Nr.A2/1/17/715; P-554; 06.10.2017. - 20.09.2027.; 10 gadi</t>
  </si>
  <si>
    <t>Valmieras pilsētas pašvaldības Kultūras centra ēkas tehniskā projekta izstrāde</t>
  </si>
  <si>
    <t>Nr.A2/1/17/779; P-610; 27.10.2017. - 20.10.2022.; 5 gadi</t>
  </si>
  <si>
    <t>SAM 5.5.1."Kultūra,vēsture,arhitektūraGaujas un laika lokos" būvprojekta izstrāde</t>
  </si>
  <si>
    <t>Nr.A2/1/18/91-V/18/1; P-75; 08.03.2018. - 20.02.2023.; 5 gadi</t>
  </si>
  <si>
    <t xml:space="preserve">Valmieras pilsētas pašvaldības investīciju projektu dokumentācijas izstrādei </t>
  </si>
  <si>
    <t>Nr.A2/1/18/526; P-441; 03.08.2018. - 20.08.2023.; 5 gadi</t>
  </si>
  <si>
    <t>Dienesta viesnīcas Ausekļa ielā 25B pārbūves uzsākšanai, SAM 8.1.2., 4.2.2.</t>
  </si>
  <si>
    <t>Nr.A2/1/18/94; P-76; 08.03.2018. - 20.02.2043.; 25 gadi</t>
  </si>
  <si>
    <t>Valmieras Viestura vidusskolas Viestura alejā 3, Valmierā pārbūve un mācību vides uzlabošana, SAM 8.1.2.</t>
  </si>
  <si>
    <t>Nr.A2/1/18/525 - V/19/2; P-442; 03.08.2018. - 20.07.2043.; 25 gadi</t>
  </si>
  <si>
    <t>Valmieras Pārgaujas ģimnāzijas Zvaigžņu ielā 4, Valmierā pārbūve un mācību vides uzlabošana, SAM 8.1.2.</t>
  </si>
  <si>
    <t>Nr.A2/1/18/311; P-253; 04.06.2018. - 20.05.2043.; 25 gadi</t>
  </si>
  <si>
    <t>Leona Paegles ielas savienojums ar TEN-T tīklu, SAM 6.1.4.</t>
  </si>
  <si>
    <t>Nr.A2/1/19/240; P-163; 25.06.2019. - 20.06.2034.; 15 gadi</t>
  </si>
  <si>
    <t>J.Daliņa stadiona rekonstrukcija un vieglatlētikas manēžas būvniecība</t>
  </si>
  <si>
    <t>Nr.A2/1/19/155; P-109; 17.05.2019.- 20.04.2049.; 30 gadi</t>
  </si>
  <si>
    <t>Vidzemes olimpiskā centra Valmierā attīstības projekta īstenošanai -BMX riteņbraukšanas trase</t>
  </si>
  <si>
    <t>Nr.A2/1/19/53-V/19/1;  P-22; 0503.2019.- 20.03.2044.</t>
  </si>
  <si>
    <t>Atbalsts komercdarbībai - Kauguru ielas pārbūve; SAM 3.3.1.</t>
  </si>
  <si>
    <t>Nr.A2/1/19/382; P-250; 18.10.2019.- 20.10.2034.; 15 gadi</t>
  </si>
  <si>
    <t>Dienesta viesnīcas Ausekļa ielā 25B energoefektivitātes uzlabošana un pārbūve, SAM 4.2.2. projekta ietvaros</t>
  </si>
  <si>
    <t>Nr.A2/1/20/439; P-184; 22.07.2020. - 20.07.2045.; 25 gadi</t>
  </si>
  <si>
    <t>Dienesta viesnīcas Ausekļa ielā 25 pārbūve, SAM 8.1.2. projekta ietvaros</t>
  </si>
  <si>
    <t>Nr.A2/1/20/362; P-149; 30.06.2020. - 20.06.2045.; 25 gadi</t>
  </si>
  <si>
    <t>Teodora Ūdera un Tālavas ielas, Valmierā pārbūve</t>
  </si>
  <si>
    <t>Nr.A2/1/20/534; P-234; 10.08.2020. - 20.07.2035.; 15 gadi</t>
  </si>
  <si>
    <t>Mālu ielas, Valmierā (posmā no Beātes ielas līdz Matīšu šosejai) pārbūve</t>
  </si>
  <si>
    <t>Nr.A2/1/20/535; P-233; 10.08.2020. - 20.07.2035.; 15 gadi</t>
  </si>
  <si>
    <t>Transporta infrastruktūras attīstība – kopējo gājēju un velosipēdistu ceļu izbūve Valkas ielā un Rubenes ielā, Valmierā</t>
  </si>
  <si>
    <t>Nr.A2/1/20/619; P-288; 03.09.2020. - 20.08.2035.; 15 gadi</t>
  </si>
  <si>
    <t>SAM 5.5.1."Kultūra,vēsture,arhitektūra Gaujas un laika lokos"</t>
  </si>
  <si>
    <t>Nr.A2/1/20/856; P-474; 4.12.2020. - 20.11.2040.; 20 gadi</t>
  </si>
  <si>
    <t>Viedo tehnoloģiju ieviešana Valmieras pilsētas apgaismojuma sistēmā - EKII projekts</t>
  </si>
  <si>
    <t>Nr.A2/1/20/855; P-475; 4.12.2020. - 20.11.2035.; 15 gadi</t>
  </si>
  <si>
    <t>SAM 5.5.1. Valmieras vēsturiskā centra attīstība (iesniegts PAGKPP - izskatīts 20.01.2021. un akceptēts)</t>
  </si>
  <si>
    <t>Nr.A2/1/21/15; P-6; 28.01.2021. - 21.01.2041.; 20 gadi</t>
  </si>
  <si>
    <t>Pārjaunojuma līgums  (23 aizdevuma līgumi apvienoti)</t>
  </si>
  <si>
    <t>Nr.A2/1/21/25; PP-2; 10.02.2021. - 20.11.2043.; 22 gadi</t>
  </si>
  <si>
    <t>Ēkas Stacijas ielā 26, Valmierā energoefektivitātes paaugstināšana, SAM 4.2.2.</t>
  </si>
  <si>
    <t>Nr.A2/1/21/93; P-47; 25.03.2021. - 20.03.2036.; 15 gadi</t>
  </si>
  <si>
    <t>Daudzfunkcionāla centra un grupu dzīvokļu izveide Valmieras pilsētā; SAM 9.3.1.1.</t>
  </si>
  <si>
    <t>Projekts; P-___; 07.2021. - 20.06.2041.; 20 gadi</t>
  </si>
  <si>
    <t xml:space="preserve"> Industriālo teritoriju attīstība Valmierā - 1.kārta - SAM 5.6.2.</t>
  </si>
  <si>
    <t>Projekts; P-___; 04.2021. - 20.09.2041.; 20 gadi</t>
  </si>
  <si>
    <t>Leona Paegles ielas savienojums ar TEN-T tīklu, A.Freimaņa ielas pārbūvei; SAM 6.1.4.</t>
  </si>
  <si>
    <t>Projekts; P-___; 04.2021. - 20.06.2036.; 15 gadi</t>
  </si>
  <si>
    <t>J.Daliņa stadiona rekonstrukcija un vieglatlētikas manēžas būvniecības pabeigšanai, iekārtojumam</t>
  </si>
  <si>
    <t>Projekts; 04.2021.      25 gadi</t>
  </si>
  <si>
    <t>Atktīvās atpūtas un sporta parks Rīgas 43a, Valmiera</t>
  </si>
  <si>
    <t xml:space="preserve">Industriālo teritoriju attīstība Valmierā - 2.kārta - SAM 5.6.2. </t>
  </si>
  <si>
    <t xml:space="preserve">Valmieras valsts ģimnāzijas mācību vides uzlabošana un dienesta viesnīcas Ausekļa ielā pārbūve 2.kārta , SAM 8.1.2.  </t>
  </si>
  <si>
    <t>Projekts; 06.2021.   līdz 25 gadi</t>
  </si>
  <si>
    <t xml:space="preserve">Dienesta viesnīcas Ausekļa ielā energoefektivitātes paaugstināšana un pārbūve- 2.kārta, SAM 4.2.2.  </t>
  </si>
  <si>
    <t>Projekts; 06.2021.   līdz 20 gadi</t>
  </si>
  <si>
    <t>lēm.04.2021.</t>
  </si>
  <si>
    <t>PAVISAM KOPĀ</t>
  </si>
  <si>
    <t>x</t>
  </si>
  <si>
    <t>%;apkalpošana</t>
  </si>
  <si>
    <t>II. Galvojumi</t>
  </si>
  <si>
    <t>KOPĀ</t>
  </si>
  <si>
    <t>Citas ilgtermiņa saistības</t>
  </si>
  <si>
    <t>Kopā saistības</t>
  </si>
  <si>
    <t xml:space="preserve"> Saistību apjoms % </t>
  </si>
  <si>
    <t>no pamatbudžeta ieņēmumiem (bez mērķdotācijām un iemaksām PFIF) **</t>
  </si>
  <si>
    <t>10.pielikums</t>
  </si>
  <si>
    <t>Valsts budžeta līdzekļu sadalījums 2021.gadam Valmieras pilsētas pašvaldības</t>
  </si>
  <si>
    <t>pamatizglītības iestādes skolēnu ēdināšanai</t>
  </si>
  <si>
    <t>Nr. p.k.</t>
  </si>
  <si>
    <t>Mācību iestādes nosaukums</t>
  </si>
  <si>
    <t>Izglītojamo</t>
  </si>
  <si>
    <t>Plāns</t>
  </si>
  <si>
    <t>Grozījumi</t>
  </si>
  <si>
    <t>Plāns pēc grozījumiem</t>
  </si>
  <si>
    <t>Kopā plāns</t>
  </si>
  <si>
    <t>skaits</t>
  </si>
  <si>
    <t>ieņēmumiem</t>
  </si>
  <si>
    <t>sadalei</t>
  </si>
  <si>
    <t>01.09.2020.</t>
  </si>
  <si>
    <t>2020./2021.m.g.</t>
  </si>
  <si>
    <t>01.09.2021.</t>
  </si>
  <si>
    <t>2021./2022.m.g.</t>
  </si>
  <si>
    <t xml:space="preserve">2021. gadā </t>
  </si>
  <si>
    <t>2. pusgads</t>
  </si>
  <si>
    <t>1. pusgads</t>
  </si>
  <si>
    <t>EUR</t>
  </si>
  <si>
    <t>Kopā</t>
  </si>
  <si>
    <t>Valmieras 2.vidusskola</t>
  </si>
  <si>
    <t>1.klase</t>
  </si>
  <si>
    <t>2.klase</t>
  </si>
  <si>
    <t>3.klase</t>
  </si>
  <si>
    <t>4.klase</t>
  </si>
  <si>
    <t>Valmieras Viestura vidusskola</t>
  </si>
  <si>
    <t>Valmieras 5.vidusskola</t>
  </si>
  <si>
    <t>Valmieras Pārgaujas sākumskola</t>
  </si>
  <si>
    <t>Valmieras sākumskola</t>
  </si>
  <si>
    <t>Pamatskola "UNIVERSUM"</t>
  </si>
  <si>
    <t>Privātā pamatskola "ZAĻĀ SKOLA"</t>
  </si>
  <si>
    <t xml:space="preserve">Nr.364 "Par Valmieras pilsētas pašvaldības 2021.gada budžetu""
</t>
  </si>
  <si>
    <t xml:space="preserve">"Par grozījumiem Valmieras pilsētas pāsvaldības saistošos noteikumos </t>
  </si>
  <si>
    <t>Valmieras pilsētas pašvaldības saistošajiem noteikumiem Nr.369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</si>
</sst>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 Baltic"/>
      <family val="1"/>
    </font>
    <font>
      <b/>
      <sz val="12"/>
      <name val="Times New Roman Baltic"/>
    </font>
    <font>
      <sz val="12"/>
      <name val="Arial"/>
      <family val="2"/>
      <charset val="186"/>
    </font>
    <font>
      <sz val="10"/>
      <name val="Times New Roman Baltic"/>
      <family val="1"/>
    </font>
    <font>
      <b/>
      <sz val="10"/>
      <name val="Times New Roman Baltic"/>
    </font>
    <font>
      <b/>
      <sz val="10"/>
      <name val="Times New Roman Baltic"/>
      <charset val="186"/>
    </font>
    <font>
      <i/>
      <sz val="10"/>
      <name val="Times New Roman Baltic"/>
      <family val="1"/>
    </font>
    <font>
      <i/>
      <sz val="10"/>
      <name val="Arial"/>
      <family val="2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10"/>
      <name val="Arial"/>
      <family val="2"/>
    </font>
    <font>
      <sz val="9"/>
      <name val="Times New Roman Baltic"/>
      <charset val="186"/>
    </font>
    <font>
      <i/>
      <sz val="10"/>
      <name val="Times New Roman Baltic"/>
      <charset val="186"/>
    </font>
    <font>
      <i/>
      <sz val="10"/>
      <name val="Arial"/>
      <family val="2"/>
      <charset val="186"/>
    </font>
    <font>
      <sz val="10"/>
      <color indexed="8"/>
      <name val="Times New Roman Baltic"/>
      <family val="1"/>
    </font>
    <font>
      <b/>
      <sz val="10"/>
      <color indexed="8"/>
      <name val="Times New Roman Baltic"/>
      <family val="1"/>
    </font>
    <font>
      <b/>
      <sz val="12"/>
      <name val="Times New Roman Baltic"/>
      <family val="1"/>
      <charset val="186"/>
    </font>
    <font>
      <b/>
      <sz val="10"/>
      <name val="Times New Roman Baltic"/>
      <family val="1"/>
      <charset val="186"/>
    </font>
    <font>
      <sz val="8"/>
      <name val="Times New Roman Baltic"/>
      <family val="1"/>
      <charset val="186"/>
    </font>
    <font>
      <sz val="8"/>
      <name val="Times New Roman Baltic"/>
      <charset val="186"/>
    </font>
    <font>
      <b/>
      <i/>
      <sz val="10"/>
      <name val="Times New Roman Baltic"/>
      <charset val="186"/>
    </font>
    <font>
      <sz val="10"/>
      <color indexed="10"/>
      <name val="Times New Roman Baltic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 Baltic"/>
      <family val="1"/>
      <charset val="186"/>
    </font>
    <font>
      <b/>
      <sz val="10"/>
      <color indexed="8"/>
      <name val="Times New Roman Baltic"/>
      <family val="1"/>
      <charset val="186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  <charset val="186"/>
    </font>
    <font>
      <sz val="8"/>
      <name val="Arial"/>
      <family val="2"/>
    </font>
    <font>
      <sz val="11"/>
      <color indexed="8"/>
      <name val="Arial"/>
      <family val="2"/>
      <charset val="186"/>
    </font>
    <font>
      <sz val="11"/>
      <color indexed="8"/>
      <name val="Arial"/>
      <family val="2"/>
    </font>
    <font>
      <sz val="11"/>
      <name val="Arial"/>
      <family val="2"/>
      <charset val="186"/>
    </font>
    <font>
      <sz val="7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7.5"/>
      <name val="Arial"/>
      <family val="2"/>
      <charset val="186"/>
    </font>
    <font>
      <i/>
      <sz val="8"/>
      <name val="Arial"/>
      <family val="2"/>
      <charset val="186"/>
    </font>
    <font>
      <i/>
      <sz val="10"/>
      <color rgb="FFFF0000"/>
      <name val="Arial"/>
      <family val="2"/>
      <charset val="186"/>
    </font>
    <font>
      <sz val="11"/>
      <color rgb="FF000000"/>
      <name val="Arial"/>
      <family val="2"/>
      <charset val="186"/>
    </font>
    <font>
      <i/>
      <sz val="11"/>
      <name val="Arial"/>
      <family val="2"/>
      <charset val="186"/>
    </font>
    <font>
      <sz val="9"/>
      <color rgb="FFFF0000"/>
      <name val="Arial"/>
      <family val="2"/>
      <charset val="186"/>
    </font>
    <font>
      <i/>
      <sz val="11"/>
      <color indexed="8"/>
      <name val="Arial"/>
      <family val="2"/>
      <charset val="186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  <charset val="186"/>
    </font>
    <font>
      <sz val="12"/>
      <name val="Arial"/>
      <family val="2"/>
    </font>
    <font>
      <b/>
      <sz val="11"/>
      <name val="Arial"/>
      <family val="2"/>
      <charset val="186"/>
    </font>
    <font>
      <sz val="8"/>
      <color rgb="FFFF0000"/>
      <name val="Arial"/>
      <family val="2"/>
      <charset val="186"/>
    </font>
    <font>
      <b/>
      <sz val="8"/>
      <name val="Arial"/>
      <family val="2"/>
      <charset val="186"/>
    </font>
    <font>
      <b/>
      <sz val="9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3" fontId="6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6" fillId="3" borderId="7" xfId="0" applyFont="1" applyFill="1" applyBorder="1" applyAlignment="1">
      <alignment horizontal="center"/>
    </xf>
    <xf numFmtId="3" fontId="6" fillId="3" borderId="7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3" fontId="7" fillId="0" borderId="7" xfId="0" applyNumberFormat="1" applyFont="1" applyBorder="1"/>
    <xf numFmtId="3" fontId="6" fillId="2" borderId="7" xfId="0" applyNumberFormat="1" applyFont="1" applyFill="1" applyBorder="1" applyAlignment="1">
      <alignment horizontal="center"/>
    </xf>
    <xf numFmtId="3" fontId="5" fillId="0" borderId="7" xfId="0" applyNumberFormat="1" applyFont="1" applyBorder="1"/>
    <xf numFmtId="3" fontId="7" fillId="0" borderId="7" xfId="0" applyNumberFormat="1" applyFont="1" applyBorder="1" applyAlignment="1" applyProtection="1">
      <alignment horizontal="center"/>
      <protection locked="0"/>
    </xf>
    <xf numFmtId="3" fontId="6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7" xfId="0" quotePrefix="1" applyFont="1" applyBorder="1" applyAlignment="1">
      <alignment horizontal="right"/>
    </xf>
    <xf numFmtId="0" fontId="5" fillId="0" borderId="7" xfId="0" applyFont="1" applyBorder="1" applyAlignment="1">
      <alignment wrapText="1"/>
    </xf>
    <xf numFmtId="3" fontId="5" fillId="2" borderId="7" xfId="0" applyNumberFormat="1" applyFont="1" applyFill="1" applyBorder="1"/>
    <xf numFmtId="3" fontId="5" fillId="0" borderId="7" xfId="0" applyNumberFormat="1" applyFont="1" applyBorder="1" applyAlignment="1" applyProtection="1">
      <alignment horizontal="right"/>
      <protection locked="0"/>
    </xf>
    <xf numFmtId="3" fontId="5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wrapText="1"/>
    </xf>
    <xf numFmtId="0" fontId="5" fillId="0" borderId="7" xfId="0" quotePrefix="1" applyFont="1" applyBorder="1" applyAlignment="1" applyProtection="1">
      <alignment horizontal="right"/>
      <protection locked="0"/>
    </xf>
    <xf numFmtId="0" fontId="5" fillId="0" borderId="7" xfId="0" applyFont="1" applyBorder="1" applyAlignment="1" applyProtection="1">
      <alignment wrapText="1"/>
      <protection locked="0"/>
    </xf>
    <xf numFmtId="3" fontId="6" fillId="0" borderId="7" xfId="0" applyNumberFormat="1" applyFont="1" applyBorder="1"/>
    <xf numFmtId="3" fontId="6" fillId="0" borderId="7" xfId="0" applyNumberFormat="1" applyFont="1" applyBorder="1" applyAlignment="1">
      <alignment horizontal="right"/>
    </xf>
    <xf numFmtId="0" fontId="5" fillId="0" borderId="7" xfId="0" applyFont="1" applyBorder="1" applyProtection="1">
      <protection locked="0"/>
    </xf>
    <xf numFmtId="0" fontId="8" fillId="0" borderId="7" xfId="0" applyFont="1" applyBorder="1"/>
    <xf numFmtId="0" fontId="8" fillId="0" borderId="7" xfId="0" quotePrefix="1" applyFont="1" applyBorder="1" applyAlignment="1">
      <alignment horizontal="right" wrapText="1"/>
    </xf>
    <xf numFmtId="3" fontId="8" fillId="2" borderId="7" xfId="0" applyNumberFormat="1" applyFont="1" applyFill="1" applyBorder="1"/>
    <xf numFmtId="3" fontId="8" fillId="0" borderId="7" xfId="0" applyNumberFormat="1" applyFont="1" applyBorder="1"/>
    <xf numFmtId="0" fontId="9" fillId="0" borderId="0" xfId="0" applyFont="1"/>
    <xf numFmtId="0" fontId="10" fillId="0" borderId="7" xfId="0" quotePrefix="1" applyFont="1" applyBorder="1" applyAlignment="1" applyProtection="1">
      <alignment horizontal="right"/>
      <protection locked="0"/>
    </xf>
    <xf numFmtId="0" fontId="10" fillId="0" borderId="7" xfId="0" applyFont="1" applyBorder="1" applyAlignment="1" applyProtection="1">
      <alignment wrapText="1"/>
      <protection locked="0"/>
    </xf>
    <xf numFmtId="3" fontId="11" fillId="0" borderId="7" xfId="0" applyNumberFormat="1" applyFont="1" applyBorder="1" applyAlignment="1">
      <alignment horizontal="center"/>
    </xf>
    <xf numFmtId="3" fontId="11" fillId="0" borderId="7" xfId="0" applyNumberFormat="1" applyFont="1" applyBorder="1"/>
    <xf numFmtId="0" fontId="6" fillId="3" borderId="7" xfId="0" applyFont="1" applyFill="1" applyBorder="1" applyAlignment="1">
      <alignment horizontal="center" wrapText="1"/>
    </xf>
    <xf numFmtId="3" fontId="6" fillId="3" borderId="7" xfId="0" applyNumberFormat="1" applyFont="1" applyFill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3" fontId="6" fillId="2" borderId="7" xfId="0" applyNumberFormat="1" applyFont="1" applyFill="1" applyBorder="1"/>
    <xf numFmtId="0" fontId="12" fillId="0" borderId="0" xfId="0" applyFont="1"/>
    <xf numFmtId="0" fontId="8" fillId="0" borderId="7" xfId="0" quotePrefix="1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7" xfId="0" applyFont="1" applyBorder="1" applyAlignment="1">
      <alignment horizontal="right" wrapText="1"/>
    </xf>
    <xf numFmtId="3" fontId="7" fillId="0" borderId="7" xfId="0" applyNumberFormat="1" applyFont="1" applyBorder="1" applyAlignment="1" applyProtection="1">
      <alignment horizontal="right"/>
      <protection locked="0"/>
    </xf>
    <xf numFmtId="3" fontId="7" fillId="0" borderId="7" xfId="0" applyNumberFormat="1" applyFont="1" applyBorder="1" applyAlignment="1">
      <alignment horizontal="righ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13" fillId="0" borderId="7" xfId="0" applyNumberFormat="1" applyFont="1" applyBorder="1"/>
    <xf numFmtId="3" fontId="13" fillId="2" borderId="7" xfId="0" applyNumberFormat="1" applyFont="1" applyFill="1" applyBorder="1"/>
    <xf numFmtId="3" fontId="11" fillId="0" borderId="7" xfId="0" applyNumberFormat="1" applyFont="1" applyBorder="1" applyAlignment="1" applyProtection="1">
      <alignment horizontal="right"/>
      <protection locked="0"/>
    </xf>
    <xf numFmtId="3" fontId="11" fillId="0" borderId="7" xfId="0" applyNumberFormat="1" applyFont="1" applyBorder="1" applyAlignment="1">
      <alignment horizontal="right"/>
    </xf>
    <xf numFmtId="3" fontId="14" fillId="0" borderId="7" xfId="0" applyNumberFormat="1" applyFont="1" applyBorder="1" applyAlignment="1" applyProtection="1">
      <alignment horizontal="right"/>
      <protection locked="0"/>
    </xf>
    <xf numFmtId="3" fontId="14" fillId="0" borderId="7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5" fillId="0" borderId="0" xfId="0" applyFont="1"/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wrapText="1"/>
    </xf>
    <xf numFmtId="3" fontId="6" fillId="4" borderId="7" xfId="0" applyNumberFormat="1" applyFont="1" applyFill="1" applyBorder="1" applyAlignment="1">
      <alignment horizontal="right"/>
    </xf>
    <xf numFmtId="3" fontId="6" fillId="2" borderId="7" xfId="0" applyNumberFormat="1" applyFont="1" applyFill="1" applyBorder="1" applyAlignment="1">
      <alignment horizontal="right"/>
    </xf>
    <xf numFmtId="0" fontId="6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left" wrapText="1"/>
    </xf>
    <xf numFmtId="3" fontId="6" fillId="4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right"/>
    </xf>
    <xf numFmtId="3" fontId="7" fillId="0" borderId="7" xfId="0" applyNumberFormat="1" applyFont="1" applyBorder="1" applyAlignment="1">
      <alignment horizontal="center"/>
    </xf>
    <xf numFmtId="0" fontId="5" fillId="0" borderId="7" xfId="0" applyFont="1" applyBorder="1" applyAlignment="1" applyProtection="1">
      <alignment horizontal="left" wrapText="1"/>
      <protection locked="0"/>
    </xf>
    <xf numFmtId="1" fontId="6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7" xfId="0" applyFont="1" applyBorder="1" applyAlignment="1" applyProtection="1">
      <alignment horizontal="left" wrapText="1"/>
      <protection locked="0"/>
    </xf>
    <xf numFmtId="3" fontId="7" fillId="2" borderId="7" xfId="0" applyNumberFormat="1" applyFont="1" applyFill="1" applyBorder="1"/>
    <xf numFmtId="3" fontId="11" fillId="0" borderId="7" xfId="0" applyNumberFormat="1" applyFont="1" applyBorder="1" applyAlignment="1">
      <alignment horizontal="left"/>
    </xf>
    <xf numFmtId="3" fontId="6" fillId="0" borderId="7" xfId="0" applyNumberFormat="1" applyFont="1" applyBorder="1" applyAlignment="1">
      <alignment horizontal="left"/>
    </xf>
    <xf numFmtId="0" fontId="11" fillId="0" borderId="7" xfId="0" applyFont="1" applyBorder="1" applyAlignment="1">
      <alignment horizontal="right"/>
    </xf>
    <xf numFmtId="0" fontId="11" fillId="0" borderId="7" xfId="0" applyFont="1" applyBorder="1" applyAlignment="1" applyProtection="1">
      <alignment wrapText="1"/>
      <protection locked="0"/>
    </xf>
    <xf numFmtId="3" fontId="11" fillId="2" borderId="7" xfId="0" applyNumberFormat="1" applyFont="1" applyFill="1" applyBorder="1" applyAlignment="1">
      <alignment horizontal="right"/>
    </xf>
    <xf numFmtId="3" fontId="11" fillId="2" borderId="7" xfId="0" applyNumberFormat="1" applyFont="1" applyFill="1" applyBorder="1"/>
    <xf numFmtId="0" fontId="6" fillId="0" borderId="7" xfId="0" applyFont="1" applyBorder="1" applyAlignment="1" applyProtection="1">
      <alignment horizontal="left"/>
      <protection locked="0"/>
    </xf>
    <xf numFmtId="3" fontId="6" fillId="2" borderId="7" xfId="0" applyNumberFormat="1" applyFont="1" applyFill="1" applyBorder="1" applyAlignment="1">
      <alignment horizontal="left"/>
    </xf>
    <xf numFmtId="3" fontId="7" fillId="2" borderId="7" xfId="0" applyNumberFormat="1" applyFont="1" applyFill="1" applyBorder="1" applyAlignment="1">
      <alignment horizontal="left"/>
    </xf>
    <xf numFmtId="0" fontId="5" fillId="0" borderId="7" xfId="0" applyFont="1" applyBorder="1" applyAlignment="1" applyProtection="1">
      <alignment horizontal="right"/>
      <protection locked="0"/>
    </xf>
    <xf numFmtId="3" fontId="6" fillId="5" borderId="7" xfId="0" applyNumberFormat="1" applyFont="1" applyFill="1" applyBorder="1" applyAlignment="1">
      <alignment horizontal="center"/>
    </xf>
    <xf numFmtId="3" fontId="11" fillId="2" borderId="7" xfId="0" applyNumberFormat="1" applyFont="1" applyFill="1" applyBorder="1" applyAlignment="1">
      <alignment horizontal="center"/>
    </xf>
    <xf numFmtId="3" fontId="6" fillId="3" borderId="7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0" fontId="16" fillId="3" borderId="7" xfId="0" applyFont="1" applyFill="1" applyBorder="1" applyAlignment="1">
      <alignment horizontal="left"/>
    </xf>
    <xf numFmtId="0" fontId="17" fillId="3" borderId="7" xfId="0" applyFont="1" applyFill="1" applyBorder="1" applyAlignment="1">
      <alignment horizontal="center"/>
    </xf>
    <xf numFmtId="3" fontId="17" fillId="3" borderId="7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6" fillId="3" borderId="9" xfId="0" applyFont="1" applyFill="1" applyBorder="1"/>
    <xf numFmtId="3" fontId="6" fillId="3" borderId="9" xfId="0" applyNumberFormat="1" applyFont="1" applyFill="1" applyBorder="1" applyAlignment="1">
      <alignment horizontal="center"/>
    </xf>
    <xf numFmtId="3" fontId="5" fillId="0" borderId="10" xfId="0" applyNumberFormat="1" applyFont="1" applyBorder="1"/>
    <xf numFmtId="3" fontId="5" fillId="0" borderId="0" xfId="0" applyNumberFormat="1" applyFont="1"/>
    <xf numFmtId="0" fontId="6" fillId="0" borderId="0" xfId="0" applyFont="1" applyAlignment="1">
      <alignment horizontal="right"/>
    </xf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Border="1" applyAlignment="1">
      <alignment horizontal="right"/>
    </xf>
    <xf numFmtId="3" fontId="5" fillId="0" borderId="14" xfId="0" applyNumberFormat="1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3" fontId="6" fillId="0" borderId="8" xfId="0" applyNumberFormat="1" applyFont="1" applyBorder="1"/>
    <xf numFmtId="0" fontId="1" fillId="0" borderId="0" xfId="1"/>
    <xf numFmtId="0" fontId="11" fillId="0" borderId="0" xfId="1" applyFont="1" applyAlignment="1">
      <alignment horizontal="center"/>
    </xf>
    <xf numFmtId="0" fontId="10" fillId="0" borderId="17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3" fontId="19" fillId="0" borderId="17" xfId="1" applyNumberFormat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3" fontId="10" fillId="0" borderId="6" xfId="1" applyNumberFormat="1" applyFont="1" applyBorder="1" applyAlignment="1">
      <alignment horizontal="center"/>
    </xf>
    <xf numFmtId="0" fontId="19" fillId="6" borderId="7" xfId="1" applyFont="1" applyFill="1" applyBorder="1" applyAlignment="1">
      <alignment horizontal="center"/>
    </xf>
    <xf numFmtId="0" fontId="19" fillId="6" borderId="20" xfId="1" applyFont="1" applyFill="1" applyBorder="1"/>
    <xf numFmtId="3" fontId="19" fillId="6" borderId="2" xfId="1" applyNumberFormat="1" applyFont="1" applyFill="1" applyBorder="1" applyAlignment="1">
      <alignment horizontal="center"/>
    </xf>
    <xf numFmtId="0" fontId="7" fillId="0" borderId="0" xfId="1" applyFont="1" applyAlignment="1">
      <alignment wrapText="1"/>
    </xf>
    <xf numFmtId="3" fontId="0" fillId="0" borderId="0" xfId="0" applyNumberFormat="1"/>
    <xf numFmtId="0" fontId="19" fillId="0" borderId="7" xfId="1" applyFont="1" applyBorder="1" applyAlignment="1">
      <alignment horizontal="center"/>
    </xf>
    <xf numFmtId="0" fontId="19" fillId="0" borderId="20" xfId="1" applyFont="1" applyBorder="1"/>
    <xf numFmtId="3" fontId="19" fillId="0" borderId="7" xfId="1" applyNumberFormat="1" applyFont="1" applyBorder="1" applyAlignment="1">
      <alignment horizontal="center"/>
    </xf>
    <xf numFmtId="0" fontId="10" fillId="0" borderId="21" xfId="1" applyFont="1" applyBorder="1"/>
    <xf numFmtId="0" fontId="10" fillId="0" borderId="7" xfId="1" quotePrefix="1" applyFont="1" applyBorder="1" applyAlignment="1">
      <alignment horizontal="right"/>
    </xf>
    <xf numFmtId="0" fontId="10" fillId="0" borderId="20" xfId="1" applyFont="1" applyBorder="1"/>
    <xf numFmtId="3" fontId="10" fillId="0" borderId="7" xfId="1" applyNumberFormat="1" applyFont="1" applyBorder="1"/>
    <xf numFmtId="0" fontId="10" fillId="0" borderId="7" xfId="1" quotePrefix="1" applyFont="1" applyBorder="1" applyAlignment="1" applyProtection="1">
      <alignment horizontal="right"/>
      <protection locked="0"/>
    </xf>
    <xf numFmtId="0" fontId="10" fillId="0" borderId="7" xfId="1" applyFont="1" applyBorder="1" applyProtection="1">
      <protection locked="0"/>
    </xf>
    <xf numFmtId="0" fontId="19" fillId="0" borderId="21" xfId="1" applyFont="1" applyBorder="1" applyAlignment="1">
      <alignment horizontal="center"/>
    </xf>
    <xf numFmtId="0" fontId="10" fillId="0" borderId="7" xfId="1" applyFont="1" applyBorder="1"/>
    <xf numFmtId="0" fontId="20" fillId="0" borderId="0" xfId="1" applyFont="1" applyAlignment="1">
      <alignment wrapText="1"/>
    </xf>
    <xf numFmtId="0" fontId="21" fillId="0" borderId="0" xfId="1" applyFont="1" applyAlignment="1">
      <alignment horizontal="left" wrapText="1"/>
    </xf>
    <xf numFmtId="0" fontId="10" fillId="0" borderId="7" xfId="1" applyFont="1" applyBorder="1" applyAlignment="1" applyProtection="1">
      <alignment wrapText="1"/>
      <protection locked="0"/>
    </xf>
    <xf numFmtId="0" fontId="10" fillId="0" borderId="20" xfId="1" applyFont="1" applyBorder="1" applyAlignment="1">
      <alignment wrapText="1"/>
    </xf>
    <xf numFmtId="0" fontId="10" fillId="6" borderId="21" xfId="1" applyFont="1" applyFill="1" applyBorder="1"/>
    <xf numFmtId="0" fontId="19" fillId="6" borderId="20" xfId="1" applyFont="1" applyFill="1" applyBorder="1" applyAlignment="1">
      <alignment horizontal="center" wrapText="1"/>
    </xf>
    <xf numFmtId="3" fontId="19" fillId="6" borderId="7" xfId="1" applyNumberFormat="1" applyFont="1" applyFill="1" applyBorder="1" applyAlignment="1">
      <alignment horizontal="center"/>
    </xf>
    <xf numFmtId="0" fontId="19" fillId="7" borderId="21" xfId="1" quotePrefix="1" applyFont="1" applyFill="1" applyBorder="1" applyAlignment="1">
      <alignment horizontal="left"/>
    </xf>
    <xf numFmtId="0" fontId="19" fillId="7" borderId="7" xfId="1" applyFont="1" applyFill="1" applyBorder="1" applyAlignment="1">
      <alignment horizontal="center"/>
    </xf>
    <xf numFmtId="0" fontId="19" fillId="7" borderId="20" xfId="1" applyFont="1" applyFill="1" applyBorder="1"/>
    <xf numFmtId="0" fontId="10" fillId="4" borderId="21" xfId="1" applyFont="1" applyFill="1" applyBorder="1" applyAlignment="1">
      <alignment horizontal="center"/>
    </xf>
    <xf numFmtId="0" fontId="10" fillId="4" borderId="7" xfId="1" applyFont="1" applyFill="1" applyBorder="1" applyAlignment="1">
      <alignment horizontal="center"/>
    </xf>
    <xf numFmtId="0" fontId="19" fillId="4" borderId="20" xfId="1" applyFont="1" applyFill="1" applyBorder="1" applyAlignment="1">
      <alignment horizontal="center"/>
    </xf>
    <xf numFmtId="3" fontId="19" fillId="4" borderId="7" xfId="1" applyNumberFormat="1" applyFont="1" applyFill="1" applyBorder="1" applyAlignment="1">
      <alignment horizontal="right"/>
    </xf>
    <xf numFmtId="0" fontId="19" fillId="4" borderId="7" xfId="1" applyFont="1" applyFill="1" applyBorder="1" applyAlignment="1">
      <alignment horizontal="center"/>
    </xf>
    <xf numFmtId="0" fontId="19" fillId="4" borderId="20" xfId="1" applyFont="1" applyFill="1" applyBorder="1" applyAlignment="1">
      <alignment horizontal="left"/>
    </xf>
    <xf numFmtId="3" fontId="19" fillId="4" borderId="7" xfId="1" applyNumberFormat="1" applyFont="1" applyFill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7" fillId="0" borderId="7" xfId="1" applyFont="1" applyBorder="1" applyAlignment="1">
      <alignment horizontal="center"/>
    </xf>
    <xf numFmtId="0" fontId="7" fillId="0" borderId="20" xfId="1" applyFont="1" applyBorder="1" applyAlignment="1">
      <alignment wrapText="1"/>
    </xf>
    <xf numFmtId="3" fontId="7" fillId="0" borderId="7" xfId="1" applyNumberFormat="1" applyFont="1" applyBorder="1" applyAlignment="1">
      <alignment horizontal="center"/>
    </xf>
    <xf numFmtId="0" fontId="10" fillId="0" borderId="22" xfId="1" applyFont="1" applyBorder="1"/>
    <xf numFmtId="0" fontId="19" fillId="0" borderId="7" xfId="1" applyFont="1" applyBorder="1"/>
    <xf numFmtId="0" fontId="19" fillId="0" borderId="22" xfId="1" applyFont="1" applyBorder="1"/>
    <xf numFmtId="0" fontId="10" fillId="0" borderId="22" xfId="1" applyFont="1" applyBorder="1" applyAlignment="1">
      <alignment wrapText="1"/>
    </xf>
    <xf numFmtId="3" fontId="10" fillId="0" borderId="7" xfId="1" applyNumberFormat="1" applyFont="1" applyBorder="1" applyAlignment="1">
      <alignment horizontal="right"/>
    </xf>
    <xf numFmtId="0" fontId="11" fillId="0" borderId="7" xfId="1" applyFont="1" applyBorder="1" applyAlignment="1" applyProtection="1">
      <alignment horizontal="right"/>
      <protection locked="0"/>
    </xf>
    <xf numFmtId="0" fontId="11" fillId="0" borderId="7" xfId="1" applyFont="1" applyBorder="1" applyAlignment="1" applyProtection="1">
      <alignment wrapText="1"/>
      <protection locked="0"/>
    </xf>
    <xf numFmtId="1" fontId="19" fillId="0" borderId="7" xfId="1" applyNumberFormat="1" applyFont="1" applyBorder="1"/>
    <xf numFmtId="3" fontId="11" fillId="0" borderId="7" xfId="1" applyNumberFormat="1" applyFont="1" applyBorder="1" applyAlignment="1">
      <alignment horizontal="right"/>
    </xf>
    <xf numFmtId="0" fontId="10" fillId="0" borderId="7" xfId="1" applyFont="1" applyBorder="1" applyAlignment="1" applyProtection="1">
      <alignment horizontal="right"/>
      <protection locked="0"/>
    </xf>
    <xf numFmtId="0" fontId="11" fillId="4" borderId="7" xfId="0" applyFont="1" applyFill="1" applyBorder="1" applyAlignment="1" applyProtection="1">
      <alignment wrapText="1"/>
      <protection locked="0"/>
    </xf>
    <xf numFmtId="49" fontId="10" fillId="4" borderId="21" xfId="0" applyNumberFormat="1" applyFont="1" applyFill="1" applyBorder="1" applyAlignment="1" applyProtection="1">
      <alignment horizontal="right" wrapText="1"/>
      <protection locked="0"/>
    </xf>
    <xf numFmtId="0" fontId="10" fillId="4" borderId="7" xfId="0" applyFont="1" applyFill="1" applyBorder="1" applyAlignment="1" applyProtection="1">
      <alignment wrapText="1"/>
      <protection locked="0"/>
    </xf>
    <xf numFmtId="49" fontId="11" fillId="4" borderId="21" xfId="0" applyNumberFormat="1" applyFont="1" applyFill="1" applyBorder="1" applyAlignment="1" applyProtection="1">
      <alignment horizontal="center" wrapText="1"/>
      <protection locked="0"/>
    </xf>
    <xf numFmtId="0" fontId="11" fillId="4" borderId="7" xfId="0" applyFont="1" applyFill="1" applyBorder="1" applyAlignment="1" applyProtection="1">
      <alignment horizontal="left" wrapText="1"/>
      <protection locked="0"/>
    </xf>
    <xf numFmtId="0" fontId="11" fillId="4" borderId="7" xfId="0" applyFont="1" applyFill="1" applyBorder="1" applyProtection="1">
      <protection locked="0"/>
    </xf>
    <xf numFmtId="3" fontId="10" fillId="0" borderId="7" xfId="1" applyNumberFormat="1" applyFont="1" applyBorder="1" applyAlignment="1">
      <alignment horizontal="center"/>
    </xf>
    <xf numFmtId="0" fontId="19" fillId="0" borderId="23" xfId="1" applyFont="1" applyBorder="1" applyAlignment="1" applyProtection="1">
      <alignment horizontal="center"/>
      <protection locked="0"/>
    </xf>
    <xf numFmtId="0" fontId="19" fillId="0" borderId="23" xfId="1" applyFont="1" applyBorder="1" applyAlignment="1" applyProtection="1">
      <alignment horizontal="left" wrapText="1"/>
      <protection locked="0"/>
    </xf>
    <xf numFmtId="0" fontId="11" fillId="0" borderId="7" xfId="1" applyFont="1" applyBorder="1" applyAlignment="1" applyProtection="1">
      <alignment horizontal="center"/>
      <protection locked="0"/>
    </xf>
    <xf numFmtId="0" fontId="11" fillId="0" borderId="7" xfId="1" applyFont="1" applyBorder="1" applyAlignment="1" applyProtection="1">
      <alignment horizontal="left"/>
      <protection locked="0"/>
    </xf>
    <xf numFmtId="0" fontId="11" fillId="0" borderId="7" xfId="1" applyFont="1" applyBorder="1" applyAlignment="1" applyProtection="1">
      <alignment horizontal="left" wrapText="1"/>
      <protection locked="0"/>
    </xf>
    <xf numFmtId="0" fontId="22" fillId="8" borderId="21" xfId="1" quotePrefix="1" applyFont="1" applyFill="1" applyBorder="1" applyAlignment="1">
      <alignment horizontal="right"/>
    </xf>
    <xf numFmtId="0" fontId="22" fillId="8" borderId="7" xfId="1" applyFont="1" applyFill="1" applyBorder="1" applyAlignment="1">
      <alignment horizontal="center"/>
    </xf>
    <xf numFmtId="0" fontId="22" fillId="8" borderId="20" xfId="1" applyFont="1" applyFill="1" applyBorder="1"/>
    <xf numFmtId="3" fontId="22" fillId="8" borderId="7" xfId="1" applyNumberFormat="1" applyFont="1" applyFill="1" applyBorder="1"/>
    <xf numFmtId="49" fontId="14" fillId="0" borderId="20" xfId="1" applyNumberFormat="1" applyFont="1" applyBorder="1" applyAlignment="1">
      <alignment horizontal="right"/>
    </xf>
    <xf numFmtId="0" fontId="19" fillId="9" borderId="21" xfId="1" quotePrefix="1" applyFont="1" applyFill="1" applyBorder="1" applyAlignment="1">
      <alignment horizontal="left"/>
    </xf>
    <xf numFmtId="0" fontId="19" fillId="9" borderId="7" xfId="1" applyFont="1" applyFill="1" applyBorder="1" applyAlignment="1">
      <alignment horizontal="center"/>
    </xf>
    <xf numFmtId="0" fontId="19" fillId="9" borderId="20" xfId="1" applyFont="1" applyFill="1" applyBorder="1"/>
    <xf numFmtId="3" fontId="19" fillId="9" borderId="7" xfId="1" applyNumberFormat="1" applyFont="1" applyFill="1" applyBorder="1"/>
    <xf numFmtId="0" fontId="22" fillId="10" borderId="21" xfId="1" quotePrefix="1" applyFont="1" applyFill="1" applyBorder="1" applyAlignment="1">
      <alignment horizontal="right"/>
    </xf>
    <xf numFmtId="0" fontId="22" fillId="10" borderId="7" xfId="1" applyFont="1" applyFill="1" applyBorder="1" applyAlignment="1">
      <alignment horizontal="center"/>
    </xf>
    <xf numFmtId="0" fontId="22" fillId="10" borderId="20" xfId="1" applyFont="1" applyFill="1" applyBorder="1"/>
    <xf numFmtId="3" fontId="22" fillId="10" borderId="7" xfId="1" applyNumberFormat="1" applyFont="1" applyFill="1" applyBorder="1"/>
    <xf numFmtId="3" fontId="19" fillId="7" borderId="7" xfId="1" applyNumberFormat="1" applyFont="1" applyFill="1" applyBorder="1"/>
    <xf numFmtId="3" fontId="19" fillId="0" borderId="9" xfId="1" applyNumberFormat="1" applyFont="1" applyBorder="1" applyAlignment="1">
      <alignment horizontal="center"/>
    </xf>
    <xf numFmtId="3" fontId="10" fillId="0" borderId="8" xfId="1" applyNumberFormat="1" applyFont="1" applyBorder="1"/>
    <xf numFmtId="3" fontId="7" fillId="4" borderId="7" xfId="1" applyNumberFormat="1" applyFont="1" applyFill="1" applyBorder="1" applyAlignment="1">
      <alignment horizontal="center"/>
    </xf>
    <xf numFmtId="0" fontId="22" fillId="0" borderId="21" xfId="1" quotePrefix="1" applyFont="1" applyBorder="1" applyAlignment="1">
      <alignment horizontal="right"/>
    </xf>
    <xf numFmtId="0" fontId="22" fillId="8" borderId="20" xfId="1" applyFont="1" applyFill="1" applyBorder="1" applyAlignment="1">
      <alignment wrapText="1"/>
    </xf>
    <xf numFmtId="0" fontId="19" fillId="7" borderId="21" xfId="1" applyFont="1" applyFill="1" applyBorder="1" applyAlignment="1">
      <alignment horizontal="left"/>
    </xf>
    <xf numFmtId="3" fontId="11" fillId="4" borderId="7" xfId="1" applyNumberFormat="1" applyFont="1" applyFill="1" applyBorder="1" applyAlignment="1">
      <alignment horizontal="right"/>
    </xf>
    <xf numFmtId="3" fontId="11" fillId="0" borderId="7" xfId="1" applyNumberFormat="1" applyFont="1" applyBorder="1" applyAlignment="1">
      <alignment horizontal="center"/>
    </xf>
    <xf numFmtId="0" fontId="22" fillId="11" borderId="21" xfId="1" quotePrefix="1" applyFont="1" applyFill="1" applyBorder="1" applyAlignment="1">
      <alignment horizontal="right"/>
    </xf>
    <xf numFmtId="0" fontId="22" fillId="11" borderId="7" xfId="1" applyFont="1" applyFill="1" applyBorder="1" applyAlignment="1">
      <alignment horizontal="center"/>
    </xf>
    <xf numFmtId="0" fontId="22" fillId="11" borderId="20" xfId="1" applyFont="1" applyFill="1" applyBorder="1"/>
    <xf numFmtId="0" fontId="22" fillId="12" borderId="21" xfId="1" quotePrefix="1" applyFont="1" applyFill="1" applyBorder="1" applyAlignment="1">
      <alignment horizontal="right"/>
    </xf>
    <xf numFmtId="0" fontId="22" fillId="12" borderId="7" xfId="1" applyFont="1" applyFill="1" applyBorder="1" applyAlignment="1">
      <alignment horizontal="center"/>
    </xf>
    <xf numFmtId="0" fontId="22" fillId="12" borderId="20" xfId="1" applyFont="1" applyFill="1" applyBorder="1"/>
    <xf numFmtId="0" fontId="10" fillId="7" borderId="7" xfId="1" applyFont="1" applyFill="1" applyBorder="1" applyAlignment="1">
      <alignment horizontal="center"/>
    </xf>
    <xf numFmtId="0" fontId="22" fillId="11" borderId="21" xfId="1" quotePrefix="1" applyFont="1" applyFill="1" applyBorder="1" applyAlignment="1">
      <alignment horizontal="center"/>
    </xf>
    <xf numFmtId="0" fontId="22" fillId="11" borderId="7" xfId="1" applyFont="1" applyFill="1" applyBorder="1" applyAlignment="1" applyProtection="1">
      <alignment horizontal="center"/>
      <protection locked="0"/>
    </xf>
    <xf numFmtId="0" fontId="22" fillId="11" borderId="20" xfId="1" applyFont="1" applyFill="1" applyBorder="1" applyAlignment="1" applyProtection="1">
      <alignment horizontal="left" wrapText="1"/>
      <protection locked="0"/>
    </xf>
    <xf numFmtId="3" fontId="22" fillId="11" borderId="7" xfId="1" applyNumberFormat="1" applyFont="1" applyFill="1" applyBorder="1" applyAlignment="1">
      <alignment horizontal="right"/>
    </xf>
    <xf numFmtId="0" fontId="7" fillId="0" borderId="20" xfId="1" applyFont="1" applyBorder="1" applyAlignment="1" applyProtection="1">
      <alignment horizontal="center" wrapText="1"/>
      <protection locked="0"/>
    </xf>
    <xf numFmtId="3" fontId="7" fillId="0" borderId="7" xfId="1" applyNumberFormat="1" applyFont="1" applyBorder="1" applyAlignment="1">
      <alignment horizontal="right"/>
    </xf>
    <xf numFmtId="0" fontId="7" fillId="0" borderId="7" xfId="1" applyFont="1" applyBorder="1" applyAlignment="1" applyProtection="1">
      <alignment horizontal="center"/>
      <protection locked="0"/>
    </xf>
    <xf numFmtId="0" fontId="7" fillId="0" borderId="20" xfId="1" applyFont="1" applyBorder="1" applyAlignment="1" applyProtection="1">
      <alignment horizontal="left" wrapText="1"/>
      <protection locked="0"/>
    </xf>
    <xf numFmtId="0" fontId="11" fillId="0" borderId="20" xfId="1" applyFont="1" applyBorder="1" applyAlignment="1" applyProtection="1">
      <alignment horizontal="left" wrapText="1"/>
      <protection locked="0"/>
    </xf>
    <xf numFmtId="3" fontId="10" fillId="0" borderId="7" xfId="1" quotePrefix="1" applyNumberFormat="1" applyFont="1" applyBorder="1" applyAlignment="1">
      <alignment horizontal="right"/>
    </xf>
    <xf numFmtId="0" fontId="7" fillId="7" borderId="21" xfId="1" quotePrefix="1" applyFont="1" applyFill="1" applyBorder="1" applyAlignment="1">
      <alignment horizontal="left"/>
    </xf>
    <xf numFmtId="0" fontId="7" fillId="7" borderId="7" xfId="1" applyFont="1" applyFill="1" applyBorder="1" applyAlignment="1">
      <alignment horizontal="center"/>
    </xf>
    <xf numFmtId="0" fontId="7" fillId="7" borderId="20" xfId="1" applyFont="1" applyFill="1" applyBorder="1"/>
    <xf numFmtId="0" fontId="10" fillId="0" borderId="0" xfId="1" applyFont="1"/>
    <xf numFmtId="3" fontId="10" fillId="0" borderId="0" xfId="1" applyNumberFormat="1" applyFont="1"/>
    <xf numFmtId="3" fontId="14" fillId="0" borderId="7" xfId="1" applyNumberFormat="1" applyFont="1" applyBorder="1"/>
    <xf numFmtId="0" fontId="10" fillId="0" borderId="24" xfId="1" applyFont="1" applyBorder="1"/>
    <xf numFmtId="0" fontId="23" fillId="0" borderId="0" xfId="1" applyFont="1"/>
    <xf numFmtId="164" fontId="22" fillId="8" borderId="21" xfId="1" quotePrefix="1" applyNumberFormat="1" applyFont="1" applyFill="1" applyBorder="1" applyAlignment="1">
      <alignment horizontal="right"/>
    </xf>
    <xf numFmtId="0" fontId="10" fillId="6" borderId="21" xfId="1" applyFont="1" applyFill="1" applyBorder="1" applyAlignment="1">
      <alignment horizontal="center"/>
    </xf>
    <xf numFmtId="0" fontId="19" fillId="6" borderId="20" xfId="1" applyFont="1" applyFill="1" applyBorder="1" applyAlignment="1">
      <alignment horizontal="left"/>
    </xf>
    <xf numFmtId="0" fontId="19" fillId="6" borderId="20" xfId="1" applyFont="1" applyFill="1" applyBorder="1" applyAlignment="1">
      <alignment horizontal="center"/>
    </xf>
    <xf numFmtId="0" fontId="10" fillId="4" borderId="0" xfId="1" applyFont="1" applyFill="1"/>
    <xf numFmtId="0" fontId="10" fillId="6" borderId="7" xfId="1" applyFont="1" applyFill="1" applyBorder="1" applyAlignment="1">
      <alignment horizontal="center"/>
    </xf>
    <xf numFmtId="3" fontId="19" fillId="6" borderId="7" xfId="1" applyNumberFormat="1" applyFont="1" applyFill="1" applyBorder="1" applyAlignment="1">
      <alignment horizontal="right"/>
    </xf>
    <xf numFmtId="0" fontId="11" fillId="0" borderId="21" xfId="1" applyFont="1" applyBorder="1" applyAlignment="1">
      <alignment horizontal="right"/>
    </xf>
    <xf numFmtId="0" fontId="11" fillId="0" borderId="7" xfId="1" applyFont="1" applyBorder="1" applyAlignment="1">
      <alignment wrapText="1"/>
    </xf>
    <xf numFmtId="0" fontId="10" fillId="0" borderId="25" xfId="1" applyFont="1" applyBorder="1" applyAlignment="1">
      <alignment horizontal="center"/>
    </xf>
    <xf numFmtId="0" fontId="10" fillId="0" borderId="23" xfId="1" applyFont="1" applyBorder="1" applyAlignment="1">
      <alignment horizontal="right"/>
    </xf>
    <xf numFmtId="0" fontId="10" fillId="6" borderId="25" xfId="1" applyFont="1" applyFill="1" applyBorder="1"/>
    <xf numFmtId="0" fontId="25" fillId="6" borderId="23" xfId="1" applyFont="1" applyFill="1" applyBorder="1" applyAlignment="1">
      <alignment horizontal="left"/>
    </xf>
    <xf numFmtId="0" fontId="26" fillId="6" borderId="22" xfId="1" applyFont="1" applyFill="1" applyBorder="1" applyAlignment="1">
      <alignment horizontal="center"/>
    </xf>
    <xf numFmtId="3" fontId="26" fillId="6" borderId="23" xfId="1" applyNumberFormat="1" applyFont="1" applyFill="1" applyBorder="1" applyAlignment="1">
      <alignment horizontal="right"/>
    </xf>
    <xf numFmtId="0" fontId="10" fillId="6" borderId="17" xfId="1" applyFont="1" applyFill="1" applyBorder="1"/>
    <xf numFmtId="0" fontId="10" fillId="6" borderId="17" xfId="1" applyFont="1" applyFill="1" applyBorder="1" applyAlignment="1">
      <alignment horizontal="center"/>
    </xf>
    <xf numFmtId="0" fontId="19" fillId="6" borderId="17" xfId="1" applyFont="1" applyFill="1" applyBorder="1"/>
    <xf numFmtId="3" fontId="19" fillId="6" borderId="17" xfId="1" applyNumberFormat="1" applyFont="1" applyFill="1" applyBorder="1" applyAlignment="1">
      <alignment horizontal="center"/>
    </xf>
    <xf numFmtId="0" fontId="10" fillId="6" borderId="26" xfId="1" applyFont="1" applyFill="1" applyBorder="1"/>
    <xf numFmtId="0" fontId="10" fillId="6" borderId="9" xfId="1" applyFont="1" applyFill="1" applyBorder="1" applyAlignment="1">
      <alignment horizontal="center"/>
    </xf>
    <xf numFmtId="0" fontId="19" fillId="6" borderId="27" xfId="1" applyFont="1" applyFill="1" applyBorder="1"/>
    <xf numFmtId="3" fontId="19" fillId="6" borderId="9" xfId="1" applyNumberFormat="1" applyFont="1" applyFill="1" applyBorder="1" applyAlignment="1">
      <alignment horizontal="center"/>
    </xf>
    <xf numFmtId="0" fontId="27" fillId="0" borderId="0" xfId="0" applyFont="1"/>
    <xf numFmtId="0" fontId="29" fillId="0" borderId="0" xfId="0" quotePrefix="1" applyFont="1" applyAlignment="1">
      <alignment horizontal="right" wrapText="1"/>
    </xf>
    <xf numFmtId="0" fontId="30" fillId="0" borderId="17" xfId="0" applyFont="1" applyBorder="1" applyAlignment="1">
      <alignment horizontal="center" vertical="center" wrapText="1"/>
    </xf>
    <xf numFmtId="0" fontId="28" fillId="5" borderId="17" xfId="0" applyFont="1" applyFill="1" applyBorder="1" applyAlignment="1">
      <alignment horizontal="right"/>
    </xf>
    <xf numFmtId="0" fontId="1" fillId="0" borderId="30" xfId="0" applyFont="1" applyBorder="1"/>
    <xf numFmtId="3" fontId="31" fillId="5" borderId="31" xfId="0" applyNumberFormat="1" applyFont="1" applyFill="1" applyBorder="1" applyAlignment="1">
      <alignment horizontal="center"/>
    </xf>
    <xf numFmtId="3" fontId="32" fillId="0" borderId="6" xfId="0" applyNumberFormat="1" applyFont="1" applyBorder="1" applyAlignment="1">
      <alignment horizontal="center"/>
    </xf>
    <xf numFmtId="3" fontId="32" fillId="0" borderId="31" xfId="0" applyNumberFormat="1" applyFont="1" applyBorder="1" applyAlignment="1">
      <alignment horizontal="center"/>
    </xf>
    <xf numFmtId="3" fontId="33" fillId="0" borderId="6" xfId="0" applyNumberFormat="1" applyFont="1" applyBorder="1" applyAlignment="1">
      <alignment horizontal="center"/>
    </xf>
    <xf numFmtId="0" fontId="1" fillId="0" borderId="32" xfId="0" applyFont="1" applyBorder="1"/>
    <xf numFmtId="3" fontId="31" fillId="5" borderId="7" xfId="0" applyNumberFormat="1" applyFont="1" applyFill="1" applyBorder="1" applyAlignment="1">
      <alignment horizontal="center"/>
    </xf>
    <xf numFmtId="3" fontId="32" fillId="0" borderId="7" xfId="0" applyNumberFormat="1" applyFont="1" applyBorder="1" applyAlignment="1">
      <alignment horizontal="center"/>
    </xf>
    <xf numFmtId="3" fontId="33" fillId="0" borderId="7" xfId="0" applyNumberFormat="1" applyFont="1" applyBorder="1" applyAlignment="1">
      <alignment horizontal="center"/>
    </xf>
    <xf numFmtId="0" fontId="1" fillId="0" borderId="26" xfId="0" applyFont="1" applyBorder="1"/>
    <xf numFmtId="3" fontId="31" fillId="5" borderId="19" xfId="0" applyNumberFormat="1" applyFont="1" applyFill="1" applyBorder="1" applyAlignment="1">
      <alignment horizontal="center"/>
    </xf>
    <xf numFmtId="3" fontId="33" fillId="5" borderId="6" xfId="0" applyNumberFormat="1" applyFont="1" applyFill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1" fillId="5" borderId="31" xfId="2" applyNumberFormat="1" applyFont="1" applyFill="1" applyBorder="1" applyAlignment="1">
      <alignment horizontal="center"/>
    </xf>
    <xf numFmtId="3" fontId="31" fillId="4" borderId="7" xfId="2" applyNumberFormat="1" applyFont="1" applyFill="1" applyBorder="1" applyAlignment="1">
      <alignment horizontal="center"/>
    </xf>
    <xf numFmtId="3" fontId="32" fillId="0" borderId="9" xfId="0" applyNumberFormat="1" applyFont="1" applyBorder="1" applyAlignment="1">
      <alignment horizontal="center"/>
    </xf>
    <xf numFmtId="0" fontId="34" fillId="0" borderId="0" xfId="0" applyFont="1"/>
    <xf numFmtId="3" fontId="32" fillId="4" borderId="33" xfId="0" applyNumberFormat="1" applyFont="1" applyFill="1" applyBorder="1" applyAlignment="1">
      <alignment horizontal="center"/>
    </xf>
    <xf numFmtId="3" fontId="32" fillId="4" borderId="6" xfId="0" applyNumberFormat="1" applyFont="1" applyFill="1" applyBorder="1" applyAlignment="1">
      <alignment horizontal="center"/>
    </xf>
    <xf numFmtId="3" fontId="32" fillId="4" borderId="31" xfId="0" applyNumberFormat="1" applyFont="1" applyFill="1" applyBorder="1" applyAlignment="1">
      <alignment horizontal="center"/>
    </xf>
    <xf numFmtId="3" fontId="32" fillId="4" borderId="7" xfId="0" applyNumberFormat="1" applyFont="1" applyFill="1" applyBorder="1" applyAlignment="1">
      <alignment horizontal="center"/>
    </xf>
    <xf numFmtId="0" fontId="35" fillId="0" borderId="0" xfId="0" applyFont="1"/>
    <xf numFmtId="3" fontId="32" fillId="4" borderId="23" xfId="0" applyNumberFormat="1" applyFont="1" applyFill="1" applyBorder="1" applyAlignment="1">
      <alignment horizontal="center"/>
    </xf>
    <xf numFmtId="3" fontId="31" fillId="4" borderId="31" xfId="2" applyNumberFormat="1" applyFont="1" applyFill="1" applyBorder="1" applyAlignment="1">
      <alignment horizontal="center"/>
    </xf>
    <xf numFmtId="0" fontId="15" fillId="0" borderId="30" xfId="0" applyFont="1" applyBorder="1"/>
    <xf numFmtId="0" fontId="37" fillId="0" borderId="0" xfId="0" applyFont="1"/>
    <xf numFmtId="0" fontId="15" fillId="0" borderId="32" xfId="0" applyFont="1" applyBorder="1"/>
    <xf numFmtId="0" fontId="15" fillId="0" borderId="26" xfId="0" applyFont="1" applyBorder="1"/>
    <xf numFmtId="3" fontId="38" fillId="0" borderId="0" xfId="0" applyNumberFormat="1" applyFont="1" applyAlignment="1">
      <alignment horizontal="right"/>
    </xf>
    <xf numFmtId="3" fontId="15" fillId="0" borderId="0" xfId="0" applyNumberFormat="1" applyFont="1"/>
    <xf numFmtId="0" fontId="1" fillId="0" borderId="34" xfId="0" applyFont="1" applyBorder="1"/>
    <xf numFmtId="3" fontId="31" fillId="0" borderId="7" xfId="0" applyNumberFormat="1" applyFont="1" applyBorder="1" applyAlignment="1">
      <alignment horizontal="center"/>
    </xf>
    <xf numFmtId="3" fontId="33" fillId="5" borderId="7" xfId="0" applyNumberFormat="1" applyFont="1" applyFill="1" applyBorder="1" applyAlignment="1">
      <alignment horizontal="center"/>
    </xf>
    <xf numFmtId="3" fontId="31" fillId="0" borderId="19" xfId="0" applyNumberFormat="1" applyFont="1" applyBorder="1" applyAlignment="1">
      <alignment horizontal="center"/>
    </xf>
    <xf numFmtId="0" fontId="39" fillId="0" borderId="0" xfId="0" applyFont="1" applyAlignment="1">
      <alignment horizontal="left"/>
    </xf>
    <xf numFmtId="3" fontId="31" fillId="5" borderId="7" xfId="2" applyNumberFormat="1" applyFont="1" applyFill="1" applyBorder="1" applyAlignment="1">
      <alignment horizontal="center"/>
    </xf>
    <xf numFmtId="3" fontId="1" fillId="0" borderId="0" xfId="0" applyNumberFormat="1" applyFont="1"/>
    <xf numFmtId="3" fontId="33" fillId="0" borderId="31" xfId="0" applyNumberFormat="1" applyFont="1" applyBorder="1" applyAlignment="1">
      <alignment horizontal="center"/>
    </xf>
    <xf numFmtId="3" fontId="41" fillId="0" borderId="31" xfId="0" applyNumberFormat="1" applyFont="1" applyBorder="1" applyAlignment="1">
      <alignment horizontal="center"/>
    </xf>
    <xf numFmtId="0" fontId="42" fillId="0" borderId="0" xfId="0" applyFont="1"/>
    <xf numFmtId="3" fontId="41" fillId="0" borderId="7" xfId="0" applyNumberFormat="1" applyFont="1" applyBorder="1" applyAlignment="1">
      <alignment horizontal="center"/>
    </xf>
    <xf numFmtId="3" fontId="43" fillId="5" borderId="19" xfId="0" applyNumberFormat="1" applyFont="1" applyFill="1" applyBorder="1" applyAlignment="1">
      <alignment horizontal="center"/>
    </xf>
    <xf numFmtId="3" fontId="43" fillId="5" borderId="31" xfId="0" applyNumberFormat="1" applyFont="1" applyFill="1" applyBorder="1" applyAlignment="1">
      <alignment horizontal="center"/>
    </xf>
    <xf numFmtId="0" fontId="38" fillId="0" borderId="0" xfId="0" applyFont="1"/>
    <xf numFmtId="3" fontId="43" fillId="5" borderId="7" xfId="0" applyNumberFormat="1" applyFont="1" applyFill="1" applyBorder="1" applyAlignment="1">
      <alignment horizontal="center"/>
    </xf>
    <xf numFmtId="3" fontId="41" fillId="5" borderId="31" xfId="0" applyNumberFormat="1" applyFont="1" applyFill="1" applyBorder="1" applyAlignment="1">
      <alignment horizontal="center"/>
    </xf>
    <xf numFmtId="0" fontId="28" fillId="0" borderId="17" xfId="0" applyFont="1" applyBorder="1" applyAlignment="1">
      <alignment horizontal="right"/>
    </xf>
    <xf numFmtId="0" fontId="28" fillId="0" borderId="17" xfId="0" applyFont="1" applyBorder="1" applyAlignment="1">
      <alignment horizontal="center"/>
    </xf>
    <xf numFmtId="0" fontId="12" fillId="0" borderId="37" xfId="0" applyFont="1" applyBorder="1"/>
    <xf numFmtId="3" fontId="44" fillId="0" borderId="6" xfId="0" applyNumberFormat="1" applyFont="1" applyBorder="1" applyAlignment="1">
      <alignment horizontal="center" wrapText="1"/>
    </xf>
    <xf numFmtId="3" fontId="38" fillId="0" borderId="0" xfId="0" applyNumberFormat="1" applyFont="1"/>
    <xf numFmtId="0" fontId="12" fillId="0" borderId="34" xfId="0" applyFont="1" applyBorder="1"/>
    <xf numFmtId="3" fontId="44" fillId="0" borderId="7" xfId="0" applyNumberFormat="1" applyFont="1" applyBorder="1" applyAlignment="1">
      <alignment horizontal="center" wrapText="1"/>
    </xf>
    <xf numFmtId="0" fontId="12" fillId="0" borderId="9" xfId="0" applyFont="1" applyBorder="1"/>
    <xf numFmtId="3" fontId="44" fillId="0" borderId="9" xfId="0" applyNumberFormat="1" applyFont="1" applyBorder="1" applyAlignment="1">
      <alignment horizontal="center" wrapText="1"/>
    </xf>
    <xf numFmtId="3" fontId="44" fillId="0" borderId="0" xfId="0" applyNumberFormat="1" applyFont="1" applyAlignment="1">
      <alignment horizontal="center" wrapText="1"/>
    </xf>
    <xf numFmtId="0" fontId="28" fillId="0" borderId="0" xfId="0" applyFont="1"/>
    <xf numFmtId="0" fontId="45" fillId="0" borderId="17" xfId="0" applyFont="1" applyBorder="1" applyAlignment="1">
      <alignment horizontal="center"/>
    </xf>
    <xf numFmtId="0" fontId="28" fillId="0" borderId="2" xfId="0" applyFont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4" fontId="1" fillId="0" borderId="39" xfId="0" applyNumberFormat="1" applyFont="1" applyBorder="1" applyAlignment="1">
      <alignment horizontal="center" wrapText="1"/>
    </xf>
    <xf numFmtId="14" fontId="28" fillId="0" borderId="2" xfId="0" applyNumberFormat="1" applyFont="1" applyBorder="1" applyAlignment="1">
      <alignment horizontal="center"/>
    </xf>
    <xf numFmtId="3" fontId="28" fillId="0" borderId="7" xfId="0" applyNumberFormat="1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0" fontId="28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4" fontId="1" fillId="0" borderId="8" xfId="0" applyNumberFormat="1" applyFont="1" applyBorder="1" applyAlignment="1">
      <alignment horizontal="center" wrapText="1"/>
    </xf>
    <xf numFmtId="14" fontId="28" fillId="0" borderId="7" xfId="0" applyNumberFormat="1" applyFont="1" applyBorder="1" applyAlignment="1">
      <alignment horizontal="center"/>
    </xf>
    <xf numFmtId="0" fontId="1" fillId="0" borderId="7" xfId="2" applyBorder="1" applyAlignment="1">
      <alignment horizontal="center" wrapText="1"/>
    </xf>
    <xf numFmtId="0" fontId="28" fillId="0" borderId="7" xfId="2" applyFont="1" applyBorder="1" applyAlignment="1">
      <alignment horizontal="center" wrapText="1"/>
    </xf>
    <xf numFmtId="14" fontId="1" fillId="0" borderId="7" xfId="2" applyNumberFormat="1" applyBorder="1" applyAlignment="1">
      <alignment horizontal="center"/>
    </xf>
    <xf numFmtId="3" fontId="28" fillId="4" borderId="7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3" fontId="44" fillId="0" borderId="17" xfId="0" applyNumberFormat="1" applyFont="1" applyBorder="1" applyAlignment="1">
      <alignment horizontal="center" wrapText="1"/>
    </xf>
    <xf numFmtId="0" fontId="44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0" fontId="28" fillId="0" borderId="17" xfId="0" applyFont="1" applyBorder="1"/>
    <xf numFmtId="0" fontId="28" fillId="0" borderId="17" xfId="0" applyFont="1" applyBorder="1" applyAlignment="1">
      <alignment horizontal="center" wrapText="1"/>
    </xf>
    <xf numFmtId="0" fontId="44" fillId="0" borderId="17" xfId="0" applyFont="1" applyBorder="1"/>
    <xf numFmtId="0" fontId="44" fillId="0" borderId="0" xfId="0" applyFont="1"/>
    <xf numFmtId="0" fontId="28" fillId="0" borderId="6" xfId="0" applyFont="1" applyBorder="1"/>
    <xf numFmtId="164" fontId="28" fillId="0" borderId="6" xfId="0" applyNumberFormat="1" applyFont="1" applyBorder="1" applyAlignment="1">
      <alignment horizontal="center" wrapText="1"/>
    </xf>
    <xf numFmtId="0" fontId="28" fillId="0" borderId="6" xfId="0" applyFont="1" applyBorder="1" applyAlignment="1">
      <alignment horizontal="center" wrapText="1"/>
    </xf>
    <xf numFmtId="0" fontId="28" fillId="0" borderId="19" xfId="0" applyFont="1" applyBorder="1" applyAlignment="1">
      <alignment wrapText="1"/>
    </xf>
    <xf numFmtId="0" fontId="28" fillId="0" borderId="19" xfId="0" applyFont="1" applyBorder="1" applyAlignment="1">
      <alignment horizontal="center" wrapText="1"/>
    </xf>
    <xf numFmtId="0" fontId="45" fillId="0" borderId="0" xfId="0" applyFont="1"/>
    <xf numFmtId="3" fontId="32" fillId="13" borderId="17" xfId="0" applyNumberFormat="1" applyFont="1" applyFill="1" applyBorder="1" applyAlignment="1" applyProtection="1">
      <alignment horizontal="center"/>
      <protection locked="0"/>
    </xf>
    <xf numFmtId="3" fontId="45" fillId="4" borderId="0" xfId="0" applyNumberFormat="1" applyFont="1" applyFill="1" applyAlignment="1" applyProtection="1">
      <alignment horizontal="center"/>
      <protection locked="0"/>
    </xf>
    <xf numFmtId="0" fontId="28" fillId="0" borderId="0" xfId="2" applyFont="1"/>
    <xf numFmtId="0" fontId="1" fillId="0" borderId="0" xfId="2"/>
    <xf numFmtId="2" fontId="1" fillId="0" borderId="0" xfId="0" applyNumberFormat="1" applyFont="1"/>
    <xf numFmtId="0" fontId="46" fillId="0" borderId="0" xfId="0" applyFont="1"/>
    <xf numFmtId="3" fontId="28" fillId="4" borderId="0" xfId="0" applyNumberFormat="1" applyFont="1" applyFill="1" applyAlignment="1" applyProtection="1">
      <alignment horizontal="center"/>
      <protection locked="0"/>
    </xf>
    <xf numFmtId="0" fontId="47" fillId="0" borderId="0" xfId="2" applyFont="1"/>
    <xf numFmtId="0" fontId="46" fillId="0" borderId="0" xfId="2" applyFont="1"/>
    <xf numFmtId="0" fontId="48" fillId="0" borderId="0" xfId="2" applyFont="1"/>
    <xf numFmtId="0" fontId="48" fillId="0" borderId="0" xfId="0" applyFont="1"/>
    <xf numFmtId="0" fontId="1" fillId="0" borderId="0" xfId="0" applyFont="1" applyAlignment="1">
      <alignment horizontal="left"/>
    </xf>
    <xf numFmtId="0" fontId="36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50" fillId="0" borderId="0" xfId="0" applyFont="1"/>
    <xf numFmtId="0" fontId="52" fillId="0" borderId="6" xfId="0" applyFont="1" applyBorder="1" applyAlignment="1">
      <alignment horizontal="center" wrapText="1"/>
    </xf>
    <xf numFmtId="0" fontId="52" fillId="0" borderId="31" xfId="0" applyFont="1" applyBorder="1" applyAlignment="1">
      <alignment horizontal="center" vertical="center" wrapText="1"/>
    </xf>
    <xf numFmtId="0" fontId="52" fillId="0" borderId="31" xfId="0" applyFont="1" applyBorder="1" applyAlignment="1">
      <alignment horizontal="center"/>
    </xf>
    <xf numFmtId="0" fontId="52" fillId="0" borderId="19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47" fillId="0" borderId="18" xfId="0" applyNumberFormat="1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0" borderId="41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0" fontId="53" fillId="0" borderId="0" xfId="0" applyFont="1"/>
    <xf numFmtId="0" fontId="52" fillId="0" borderId="17" xfId="0" applyFont="1" applyBorder="1" applyAlignment="1">
      <alignment horizontal="center" wrapText="1"/>
    </xf>
    <xf numFmtId="0" fontId="52" fillId="0" borderId="17" xfId="0" applyFont="1" applyBorder="1" applyAlignment="1">
      <alignment horizontal="center" vertical="center" wrapText="1"/>
    </xf>
    <xf numFmtId="14" fontId="52" fillId="0" borderId="17" xfId="0" applyNumberFormat="1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/>
    </xf>
    <xf numFmtId="0" fontId="51" fillId="0" borderId="17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7" xfId="0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0" fontId="1" fillId="0" borderId="17" xfId="0" applyFont="1" applyBorder="1" applyAlignment="1">
      <alignment horizontal="left" wrapText="1"/>
    </xf>
    <xf numFmtId="0" fontId="47" fillId="0" borderId="17" xfId="0" applyFont="1" applyBorder="1"/>
    <xf numFmtId="3" fontId="47" fillId="0" borderId="17" xfId="0" applyNumberFormat="1" applyFont="1" applyBorder="1" applyAlignment="1">
      <alignment horizontal="center"/>
    </xf>
    <xf numFmtId="0" fontId="49" fillId="0" borderId="17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/>
    </xf>
    <xf numFmtId="0" fontId="1" fillId="0" borderId="43" xfId="0" applyFont="1" applyBorder="1"/>
    <xf numFmtId="3" fontId="31" fillId="5" borderId="6" xfId="0" applyNumberFormat="1" applyFont="1" applyFill="1" applyBorder="1" applyAlignment="1">
      <alignment horizontal="center"/>
    </xf>
    <xf numFmtId="0" fontId="10" fillId="0" borderId="41" xfId="1" applyFont="1" applyBorder="1"/>
    <xf numFmtId="0" fontId="10" fillId="0" borderId="8" xfId="0" quotePrefix="1" applyFont="1" applyBorder="1" applyAlignment="1" applyProtection="1">
      <alignment horizontal="right"/>
      <protection locked="0"/>
    </xf>
    <xf numFmtId="0" fontId="10" fillId="0" borderId="8" xfId="0" applyFont="1" applyBorder="1" applyAlignment="1" applyProtection="1">
      <alignment wrapText="1"/>
      <protection locked="0"/>
    </xf>
    <xf numFmtId="0" fontId="10" fillId="0" borderId="26" xfId="1" applyFont="1" applyBorder="1"/>
    <xf numFmtId="0" fontId="10" fillId="0" borderId="9" xfId="0" quotePrefix="1" applyFont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wrapText="1"/>
      <protection locked="0"/>
    </xf>
    <xf numFmtId="3" fontId="10" fillId="0" borderId="9" xfId="1" applyNumberFormat="1" applyFont="1" applyBorder="1"/>
    <xf numFmtId="3" fontId="19" fillId="7" borderId="44" xfId="1" applyNumberFormat="1" applyFont="1" applyFill="1" applyBorder="1"/>
    <xf numFmtId="3" fontId="7" fillId="8" borderId="44" xfId="1" applyNumberFormat="1" applyFont="1" applyFill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0" fillId="0" borderId="9" xfId="1" applyFont="1" applyBorder="1" applyAlignment="1">
      <alignment horizontal="right"/>
    </xf>
    <xf numFmtId="0" fontId="10" fillId="0" borderId="27" xfId="1" applyFont="1" applyBorder="1"/>
    <xf numFmtId="0" fontId="22" fillId="8" borderId="26" xfId="1" quotePrefix="1" applyFont="1" applyFill="1" applyBorder="1" applyAlignment="1">
      <alignment horizontal="right"/>
    </xf>
    <xf numFmtId="0" fontId="22" fillId="8" borderId="9" xfId="1" applyFont="1" applyFill="1" applyBorder="1" applyAlignment="1">
      <alignment horizontal="center"/>
    </xf>
    <xf numFmtId="0" fontId="22" fillId="8" borderId="27" xfId="1" applyFont="1" applyFill="1" applyBorder="1"/>
    <xf numFmtId="3" fontId="22" fillId="8" borderId="9" xfId="1" applyNumberFormat="1" applyFont="1" applyFill="1" applyBorder="1"/>
    <xf numFmtId="0" fontId="22" fillId="8" borderId="7" xfId="1" quotePrefix="1" applyFont="1" applyFill="1" applyBorder="1" applyAlignment="1">
      <alignment horizontal="right"/>
    </xf>
    <xf numFmtId="0" fontId="10" fillId="0" borderId="9" xfId="1" applyFont="1" applyBorder="1" applyAlignment="1" applyProtection="1">
      <alignment horizontal="right"/>
      <protection locked="0"/>
    </xf>
    <xf numFmtId="0" fontId="10" fillId="0" borderId="9" xfId="1" applyFont="1" applyBorder="1" applyAlignment="1" applyProtection="1">
      <alignment wrapText="1"/>
      <protection locked="0"/>
    </xf>
    <xf numFmtId="3" fontId="11" fillId="0" borderId="9" xfId="1" applyNumberFormat="1" applyFont="1" applyBorder="1" applyAlignment="1">
      <alignment horizontal="right"/>
    </xf>
    <xf numFmtId="0" fontId="19" fillId="0" borderId="9" xfId="1" applyFont="1" applyBorder="1" applyAlignment="1">
      <alignment horizontal="center"/>
    </xf>
    <xf numFmtId="0" fontId="19" fillId="0" borderId="27" xfId="1" applyFont="1" applyBorder="1"/>
    <xf numFmtId="3" fontId="7" fillId="0" borderId="9" xfId="1" applyNumberFormat="1" applyFont="1" applyBorder="1" applyAlignment="1">
      <alignment horizontal="center"/>
    </xf>
    <xf numFmtId="0" fontId="10" fillId="0" borderId="41" xfId="1" applyFont="1" applyBorder="1" applyAlignment="1">
      <alignment horizontal="center"/>
    </xf>
    <xf numFmtId="0" fontId="10" fillId="0" borderId="8" xfId="1" applyFont="1" applyBorder="1" applyAlignment="1">
      <alignment horizontal="right"/>
    </xf>
    <xf numFmtId="0" fontId="10" fillId="0" borderId="42" xfId="1" applyFont="1" applyBorder="1"/>
    <xf numFmtId="0" fontId="7" fillId="0" borderId="9" xfId="1" applyFont="1" applyBorder="1" applyAlignment="1">
      <alignment horizontal="center"/>
    </xf>
    <xf numFmtId="0" fontId="7" fillId="0" borderId="27" xfId="1" applyFont="1" applyBorder="1" applyAlignment="1">
      <alignment wrapText="1"/>
    </xf>
    <xf numFmtId="0" fontId="19" fillId="0" borderId="8" xfId="1" applyFont="1" applyBorder="1" applyAlignment="1">
      <alignment horizontal="center"/>
    </xf>
    <xf numFmtId="0" fontId="19" fillId="0" borderId="42" xfId="1" applyFont="1" applyBorder="1"/>
    <xf numFmtId="3" fontId="19" fillId="0" borderId="8" xfId="1" applyNumberFormat="1" applyFont="1" applyBorder="1" applyAlignment="1">
      <alignment horizontal="center"/>
    </xf>
    <xf numFmtId="0" fontId="11" fillId="4" borderId="9" xfId="0" applyFont="1" applyFill="1" applyBorder="1" applyAlignment="1" applyProtection="1">
      <alignment wrapText="1"/>
      <protection locked="0"/>
    </xf>
    <xf numFmtId="49" fontId="11" fillId="4" borderId="41" xfId="0" applyNumberFormat="1" applyFont="1" applyFill="1" applyBorder="1" applyAlignment="1" applyProtection="1">
      <alignment horizontal="center" wrapText="1"/>
      <protection locked="0"/>
    </xf>
    <xf numFmtId="0" fontId="11" fillId="4" borderId="8" xfId="0" applyFont="1" applyFill="1" applyBorder="1" applyAlignment="1" applyProtection="1">
      <alignment horizontal="left" wrapText="1"/>
      <protection locked="0"/>
    </xf>
    <xf numFmtId="3" fontId="11" fillId="0" borderId="8" xfId="1" applyNumberFormat="1" applyFont="1" applyBorder="1" applyAlignment="1">
      <alignment horizontal="right"/>
    </xf>
    <xf numFmtId="0" fontId="10" fillId="4" borderId="9" xfId="0" applyFont="1" applyFill="1" applyBorder="1" applyAlignment="1" applyProtection="1">
      <alignment wrapText="1"/>
      <protection locked="0"/>
    </xf>
    <xf numFmtId="0" fontId="11" fillId="0" borderId="8" xfId="1" applyFont="1" applyBorder="1" applyAlignment="1" applyProtection="1">
      <alignment horizontal="right"/>
      <protection locked="0"/>
    </xf>
    <xf numFmtId="0" fontId="11" fillId="0" borderId="8" xfId="1" applyFont="1" applyBorder="1" applyAlignment="1" applyProtection="1">
      <alignment wrapText="1"/>
      <protection locked="0"/>
    </xf>
    <xf numFmtId="3" fontId="11" fillId="4" borderId="8" xfId="1" applyNumberFormat="1" applyFont="1" applyFill="1" applyBorder="1" applyAlignment="1">
      <alignment horizontal="right"/>
    </xf>
    <xf numFmtId="0" fontId="10" fillId="0" borderId="27" xfId="1" applyFont="1" applyBorder="1" applyAlignment="1">
      <alignment wrapText="1"/>
    </xf>
    <xf numFmtId="3" fontId="10" fillId="0" borderId="23" xfId="1" applyNumberFormat="1" applyFont="1" applyBorder="1"/>
    <xf numFmtId="0" fontId="10" fillId="0" borderId="35" xfId="1" applyFont="1" applyBorder="1" applyAlignment="1">
      <alignment horizontal="center"/>
    </xf>
    <xf numFmtId="0" fontId="10" fillId="0" borderId="6" xfId="1" applyFont="1" applyBorder="1" applyAlignment="1">
      <alignment horizontal="right"/>
    </xf>
    <xf numFmtId="0" fontId="10" fillId="0" borderId="45" xfId="1" applyFont="1" applyBorder="1"/>
    <xf numFmtId="3" fontId="10" fillId="0" borderId="6" xfId="1" applyNumberFormat="1" applyFont="1" applyBorder="1"/>
    <xf numFmtId="0" fontId="24" fillId="8" borderId="0" xfId="1" applyFont="1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0" fontId="20" fillId="0" borderId="24" xfId="1" applyFont="1" applyBorder="1" applyAlignment="1">
      <alignment horizontal="center" wrapText="1"/>
    </xf>
    <xf numFmtId="0" fontId="18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6" xfId="0" applyFont="1" applyBorder="1"/>
    <xf numFmtId="0" fontId="28" fillId="0" borderId="19" xfId="0" applyFont="1" applyBorder="1" applyAlignment="1">
      <alignment wrapText="1"/>
    </xf>
    <xf numFmtId="0" fontId="44" fillId="0" borderId="35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4" fillId="0" borderId="17" xfId="0" applyFont="1" applyBorder="1"/>
    <xf numFmtId="0" fontId="44" fillId="0" borderId="17" xfId="0" applyFont="1" applyBorder="1" applyAlignment="1">
      <alignment horizontal="right"/>
    </xf>
    <xf numFmtId="0" fontId="44" fillId="0" borderId="17" xfId="0" applyFont="1" applyBorder="1" applyAlignment="1">
      <alignment horizontal="left" wrapText="1"/>
    </xf>
    <xf numFmtId="0" fontId="28" fillId="0" borderId="17" xfId="0" applyFont="1" applyBorder="1" applyAlignment="1">
      <alignment horizontal="left"/>
    </xf>
    <xf numFmtId="0" fontId="33" fillId="5" borderId="6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1" xfId="2" applyBorder="1" applyAlignment="1">
      <alignment horizontal="center" vertical="center" wrapText="1"/>
    </xf>
    <xf numFmtId="0" fontId="1" fillId="0" borderId="19" xfId="2" applyBorder="1" applyAlignment="1">
      <alignment horizontal="center" vertical="center" wrapText="1"/>
    </xf>
    <xf numFmtId="14" fontId="15" fillId="0" borderId="6" xfId="1" applyNumberFormat="1" applyFont="1" applyBorder="1" applyAlignment="1">
      <alignment horizontal="center" vertical="center" wrapText="1"/>
    </xf>
    <xf numFmtId="14" fontId="15" fillId="5" borderId="6" xfId="1" applyNumberFormat="1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41" fillId="5" borderId="6" xfId="2" applyFont="1" applyFill="1" applyBorder="1" applyAlignment="1">
      <alignment horizontal="center" vertical="center" wrapText="1"/>
    </xf>
    <xf numFmtId="0" fontId="15" fillId="5" borderId="31" xfId="2" applyFont="1" applyFill="1" applyBorder="1" applyAlignment="1">
      <alignment horizontal="center" vertical="center" wrapText="1"/>
    </xf>
    <xf numFmtId="0" fontId="15" fillId="5" borderId="19" xfId="2" applyFont="1" applyFill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31" xfId="2" applyFont="1" applyBorder="1" applyAlignment="1">
      <alignment horizontal="center" vertical="center" wrapText="1"/>
    </xf>
    <xf numFmtId="0" fontId="15" fillId="0" borderId="19" xfId="2" applyFont="1" applyBorder="1" applyAlignment="1">
      <alignment horizontal="center" vertical="center" wrapText="1"/>
    </xf>
    <xf numFmtId="0" fontId="33" fillId="5" borderId="6" xfId="2" applyFont="1" applyFill="1" applyBorder="1" applyAlignment="1">
      <alignment horizontal="center" vertical="center" wrapText="1"/>
    </xf>
    <xf numFmtId="0" fontId="1" fillId="5" borderId="31" xfId="2" applyFill="1" applyBorder="1" applyAlignment="1">
      <alignment horizontal="center" vertical="center" wrapText="1"/>
    </xf>
    <xf numFmtId="0" fontId="1" fillId="5" borderId="19" xfId="2" applyFill="1" applyBorder="1" applyAlignment="1">
      <alignment horizontal="center" vertical="center" wrapText="1"/>
    </xf>
    <xf numFmtId="14" fontId="1" fillId="0" borderId="6" xfId="1" applyNumberFormat="1" applyBorder="1" applyAlignment="1">
      <alignment horizontal="center" vertical="center" wrapText="1"/>
    </xf>
    <xf numFmtId="0" fontId="40" fillId="5" borderId="6" xfId="0" applyFont="1" applyFill="1" applyBorder="1" applyAlignment="1">
      <alignment vertical="center" wrapText="1"/>
    </xf>
    <xf numFmtId="0" fontId="33" fillId="5" borderId="31" xfId="0" applyFont="1" applyFill="1" applyBorder="1" applyAlignment="1">
      <alignment vertical="center" wrapText="1"/>
    </xf>
    <xf numFmtId="0" fontId="33" fillId="5" borderId="19" xfId="0" applyFont="1" applyFill="1" applyBorder="1" applyAlignment="1">
      <alignment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33" fillId="5" borderId="31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1" fillId="5" borderId="6" xfId="1" applyFill="1" applyBorder="1" applyAlignment="1">
      <alignment horizontal="center" vertical="center" wrapText="1"/>
    </xf>
    <xf numFmtId="14" fontId="36" fillId="5" borderId="6" xfId="1" applyNumberFormat="1" applyFont="1" applyFill="1" applyBorder="1" applyAlignment="1">
      <alignment horizontal="center" vertical="center" wrapText="1"/>
    </xf>
    <xf numFmtId="0" fontId="36" fillId="5" borderId="31" xfId="0" applyFont="1" applyFill="1" applyBorder="1" applyAlignment="1">
      <alignment horizontal="center" vertical="center" wrapText="1"/>
    </xf>
    <xf numFmtId="0" fontId="36" fillId="5" borderId="19" xfId="0" applyFont="1" applyFill="1" applyBorder="1" applyAlignment="1">
      <alignment horizontal="center" vertical="center" wrapText="1"/>
    </xf>
    <xf numFmtId="14" fontId="1" fillId="5" borderId="6" xfId="1" applyNumberFormat="1" applyFill="1" applyBorder="1" applyAlignment="1">
      <alignment horizontal="center" vertical="center" wrapText="1"/>
    </xf>
    <xf numFmtId="0" fontId="33" fillId="5" borderId="31" xfId="2" applyFont="1" applyFill="1" applyBorder="1" applyAlignment="1">
      <alignment horizontal="center" vertical="center" wrapText="1"/>
    </xf>
    <xf numFmtId="0" fontId="33" fillId="5" borderId="19" xfId="2" applyFont="1" applyFill="1" applyBorder="1" applyAlignment="1">
      <alignment horizontal="center" vertical="center" wrapText="1"/>
    </xf>
    <xf numFmtId="14" fontId="1" fillId="5" borderId="31" xfId="1" applyNumberFormat="1" applyFill="1" applyBorder="1" applyAlignment="1">
      <alignment horizontal="center" vertical="center" wrapText="1"/>
    </xf>
    <xf numFmtId="14" fontId="1" fillId="5" borderId="19" xfId="1" applyNumberForma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1" fillId="5" borderId="6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wrapText="1"/>
    </xf>
    <xf numFmtId="0" fontId="31" fillId="5" borderId="6" xfId="0" applyFont="1" applyFill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0" fontId="49" fillId="0" borderId="28" xfId="0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51" fillId="0" borderId="17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</cellXfs>
  <cellStyles count="3">
    <cellStyle name="Normal" xfId="0" builtinId="0"/>
    <cellStyle name="Normal 2 2 2 2" xfId="2" xr:uid="{B9F3B10E-AD42-46B0-98B7-A7B6C169D45A}"/>
    <cellStyle name="Normal 4" xfId="1" xr:uid="{B83FA07B-2622-4C31-8434-AF11C36EB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0D3F-A8C1-4A44-9274-69CA7EBD2E7E}">
  <dimension ref="A1:AF142"/>
  <sheetViews>
    <sheetView topLeftCell="B76" workbookViewId="0">
      <selection activeCell="N5" sqref="N5"/>
    </sheetView>
  </sheetViews>
  <sheetFormatPr defaultColWidth="11.42578125" defaultRowHeight="12.75" outlineLevelRow="2" outlineLevelCol="1"/>
  <cols>
    <col min="1" max="1" width="9.7109375" style="1" hidden="1" customWidth="1" outlineLevel="1"/>
    <col min="2" max="2" width="12.42578125" style="1" customWidth="1" collapsed="1"/>
    <col min="3" max="3" width="49" style="1" customWidth="1"/>
    <col min="4" max="6" width="15.7109375" style="1" hidden="1" customWidth="1" outlineLevel="1"/>
    <col min="7" max="7" width="15.7109375" style="1" customWidth="1" collapsed="1"/>
    <col min="8" max="9" width="11.42578125" style="1"/>
    <col min="10" max="10" width="15.28515625" style="1" customWidth="1"/>
    <col min="11" max="11" width="11.42578125" style="1"/>
    <col min="12" max="12" width="11.42578125" style="1" collapsed="1"/>
    <col min="13" max="13" width="11.42578125" style="1"/>
    <col min="14" max="14" width="14" style="1" customWidth="1"/>
    <col min="15" max="15" width="11.42578125" style="1" collapsed="1"/>
    <col min="16" max="31" width="11.42578125" style="1" hidden="1" customWidth="1" outlineLevel="1"/>
    <col min="32" max="32" width="11.42578125" style="1" collapsed="1"/>
    <col min="33" max="256" width="11.42578125" style="1"/>
    <col min="257" max="257" width="0" style="1" hidden="1" customWidth="1"/>
    <col min="258" max="258" width="12.42578125" style="1" customWidth="1"/>
    <col min="259" max="259" width="49" style="1" customWidth="1"/>
    <col min="260" max="262" width="0" style="1" hidden="1" customWidth="1"/>
    <col min="263" max="263" width="15.7109375" style="1" customWidth="1"/>
    <col min="264" max="265" width="11.42578125" style="1"/>
    <col min="266" max="266" width="15.28515625" style="1" customWidth="1"/>
    <col min="267" max="269" width="11.42578125" style="1"/>
    <col min="270" max="270" width="14" style="1" customWidth="1"/>
    <col min="271" max="271" width="11.42578125" style="1"/>
    <col min="272" max="287" width="0" style="1" hidden="1" customWidth="1"/>
    <col min="288" max="512" width="11.42578125" style="1"/>
    <col min="513" max="513" width="0" style="1" hidden="1" customWidth="1"/>
    <col min="514" max="514" width="12.42578125" style="1" customWidth="1"/>
    <col min="515" max="515" width="49" style="1" customWidth="1"/>
    <col min="516" max="518" width="0" style="1" hidden="1" customWidth="1"/>
    <col min="519" max="519" width="15.7109375" style="1" customWidth="1"/>
    <col min="520" max="521" width="11.42578125" style="1"/>
    <col min="522" max="522" width="15.28515625" style="1" customWidth="1"/>
    <col min="523" max="525" width="11.42578125" style="1"/>
    <col min="526" max="526" width="14" style="1" customWidth="1"/>
    <col min="527" max="527" width="11.42578125" style="1"/>
    <col min="528" max="543" width="0" style="1" hidden="1" customWidth="1"/>
    <col min="544" max="768" width="11.42578125" style="1"/>
    <col min="769" max="769" width="0" style="1" hidden="1" customWidth="1"/>
    <col min="770" max="770" width="12.42578125" style="1" customWidth="1"/>
    <col min="771" max="771" width="49" style="1" customWidth="1"/>
    <col min="772" max="774" width="0" style="1" hidden="1" customWidth="1"/>
    <col min="775" max="775" width="15.7109375" style="1" customWidth="1"/>
    <col min="776" max="777" width="11.42578125" style="1"/>
    <col min="778" max="778" width="15.28515625" style="1" customWidth="1"/>
    <col min="779" max="781" width="11.42578125" style="1"/>
    <col min="782" max="782" width="14" style="1" customWidth="1"/>
    <col min="783" max="783" width="11.42578125" style="1"/>
    <col min="784" max="799" width="0" style="1" hidden="1" customWidth="1"/>
    <col min="800" max="1024" width="11.42578125" style="1"/>
    <col min="1025" max="1025" width="0" style="1" hidden="1" customWidth="1"/>
    <col min="1026" max="1026" width="12.42578125" style="1" customWidth="1"/>
    <col min="1027" max="1027" width="49" style="1" customWidth="1"/>
    <col min="1028" max="1030" width="0" style="1" hidden="1" customWidth="1"/>
    <col min="1031" max="1031" width="15.7109375" style="1" customWidth="1"/>
    <col min="1032" max="1033" width="11.42578125" style="1"/>
    <col min="1034" max="1034" width="15.28515625" style="1" customWidth="1"/>
    <col min="1035" max="1037" width="11.42578125" style="1"/>
    <col min="1038" max="1038" width="14" style="1" customWidth="1"/>
    <col min="1039" max="1039" width="11.42578125" style="1"/>
    <col min="1040" max="1055" width="0" style="1" hidden="1" customWidth="1"/>
    <col min="1056" max="1280" width="11.42578125" style="1"/>
    <col min="1281" max="1281" width="0" style="1" hidden="1" customWidth="1"/>
    <col min="1282" max="1282" width="12.42578125" style="1" customWidth="1"/>
    <col min="1283" max="1283" width="49" style="1" customWidth="1"/>
    <col min="1284" max="1286" width="0" style="1" hidden="1" customWidth="1"/>
    <col min="1287" max="1287" width="15.7109375" style="1" customWidth="1"/>
    <col min="1288" max="1289" width="11.42578125" style="1"/>
    <col min="1290" max="1290" width="15.28515625" style="1" customWidth="1"/>
    <col min="1291" max="1293" width="11.42578125" style="1"/>
    <col min="1294" max="1294" width="14" style="1" customWidth="1"/>
    <col min="1295" max="1295" width="11.42578125" style="1"/>
    <col min="1296" max="1311" width="0" style="1" hidden="1" customWidth="1"/>
    <col min="1312" max="1536" width="11.42578125" style="1"/>
    <col min="1537" max="1537" width="0" style="1" hidden="1" customWidth="1"/>
    <col min="1538" max="1538" width="12.42578125" style="1" customWidth="1"/>
    <col min="1539" max="1539" width="49" style="1" customWidth="1"/>
    <col min="1540" max="1542" width="0" style="1" hidden="1" customWidth="1"/>
    <col min="1543" max="1543" width="15.7109375" style="1" customWidth="1"/>
    <col min="1544" max="1545" width="11.42578125" style="1"/>
    <col min="1546" max="1546" width="15.28515625" style="1" customWidth="1"/>
    <col min="1547" max="1549" width="11.42578125" style="1"/>
    <col min="1550" max="1550" width="14" style="1" customWidth="1"/>
    <col min="1551" max="1551" width="11.42578125" style="1"/>
    <col min="1552" max="1567" width="0" style="1" hidden="1" customWidth="1"/>
    <col min="1568" max="1792" width="11.42578125" style="1"/>
    <col min="1793" max="1793" width="0" style="1" hidden="1" customWidth="1"/>
    <col min="1794" max="1794" width="12.42578125" style="1" customWidth="1"/>
    <col min="1795" max="1795" width="49" style="1" customWidth="1"/>
    <col min="1796" max="1798" width="0" style="1" hidden="1" customWidth="1"/>
    <col min="1799" max="1799" width="15.7109375" style="1" customWidth="1"/>
    <col min="1800" max="1801" width="11.42578125" style="1"/>
    <col min="1802" max="1802" width="15.28515625" style="1" customWidth="1"/>
    <col min="1803" max="1805" width="11.42578125" style="1"/>
    <col min="1806" max="1806" width="14" style="1" customWidth="1"/>
    <col min="1807" max="1807" width="11.42578125" style="1"/>
    <col min="1808" max="1823" width="0" style="1" hidden="1" customWidth="1"/>
    <col min="1824" max="2048" width="11.42578125" style="1"/>
    <col min="2049" max="2049" width="0" style="1" hidden="1" customWidth="1"/>
    <col min="2050" max="2050" width="12.42578125" style="1" customWidth="1"/>
    <col min="2051" max="2051" width="49" style="1" customWidth="1"/>
    <col min="2052" max="2054" width="0" style="1" hidden="1" customWidth="1"/>
    <col min="2055" max="2055" width="15.7109375" style="1" customWidth="1"/>
    <col min="2056" max="2057" width="11.42578125" style="1"/>
    <col min="2058" max="2058" width="15.28515625" style="1" customWidth="1"/>
    <col min="2059" max="2061" width="11.42578125" style="1"/>
    <col min="2062" max="2062" width="14" style="1" customWidth="1"/>
    <col min="2063" max="2063" width="11.42578125" style="1"/>
    <col min="2064" max="2079" width="0" style="1" hidden="1" customWidth="1"/>
    <col min="2080" max="2304" width="11.42578125" style="1"/>
    <col min="2305" max="2305" width="0" style="1" hidden="1" customWidth="1"/>
    <col min="2306" max="2306" width="12.42578125" style="1" customWidth="1"/>
    <col min="2307" max="2307" width="49" style="1" customWidth="1"/>
    <col min="2308" max="2310" width="0" style="1" hidden="1" customWidth="1"/>
    <col min="2311" max="2311" width="15.7109375" style="1" customWidth="1"/>
    <col min="2312" max="2313" width="11.42578125" style="1"/>
    <col min="2314" max="2314" width="15.28515625" style="1" customWidth="1"/>
    <col min="2315" max="2317" width="11.42578125" style="1"/>
    <col min="2318" max="2318" width="14" style="1" customWidth="1"/>
    <col min="2319" max="2319" width="11.42578125" style="1"/>
    <col min="2320" max="2335" width="0" style="1" hidden="1" customWidth="1"/>
    <col min="2336" max="2560" width="11.42578125" style="1"/>
    <col min="2561" max="2561" width="0" style="1" hidden="1" customWidth="1"/>
    <col min="2562" max="2562" width="12.42578125" style="1" customWidth="1"/>
    <col min="2563" max="2563" width="49" style="1" customWidth="1"/>
    <col min="2564" max="2566" width="0" style="1" hidden="1" customWidth="1"/>
    <col min="2567" max="2567" width="15.7109375" style="1" customWidth="1"/>
    <col min="2568" max="2569" width="11.42578125" style="1"/>
    <col min="2570" max="2570" width="15.28515625" style="1" customWidth="1"/>
    <col min="2571" max="2573" width="11.42578125" style="1"/>
    <col min="2574" max="2574" width="14" style="1" customWidth="1"/>
    <col min="2575" max="2575" width="11.42578125" style="1"/>
    <col min="2576" max="2591" width="0" style="1" hidden="1" customWidth="1"/>
    <col min="2592" max="2816" width="11.42578125" style="1"/>
    <col min="2817" max="2817" width="0" style="1" hidden="1" customWidth="1"/>
    <col min="2818" max="2818" width="12.42578125" style="1" customWidth="1"/>
    <col min="2819" max="2819" width="49" style="1" customWidth="1"/>
    <col min="2820" max="2822" width="0" style="1" hidden="1" customWidth="1"/>
    <col min="2823" max="2823" width="15.7109375" style="1" customWidth="1"/>
    <col min="2824" max="2825" width="11.42578125" style="1"/>
    <col min="2826" max="2826" width="15.28515625" style="1" customWidth="1"/>
    <col min="2827" max="2829" width="11.42578125" style="1"/>
    <col min="2830" max="2830" width="14" style="1" customWidth="1"/>
    <col min="2831" max="2831" width="11.42578125" style="1"/>
    <col min="2832" max="2847" width="0" style="1" hidden="1" customWidth="1"/>
    <col min="2848" max="3072" width="11.42578125" style="1"/>
    <col min="3073" max="3073" width="0" style="1" hidden="1" customWidth="1"/>
    <col min="3074" max="3074" width="12.42578125" style="1" customWidth="1"/>
    <col min="3075" max="3075" width="49" style="1" customWidth="1"/>
    <col min="3076" max="3078" width="0" style="1" hidden="1" customWidth="1"/>
    <col min="3079" max="3079" width="15.7109375" style="1" customWidth="1"/>
    <col min="3080" max="3081" width="11.42578125" style="1"/>
    <col min="3082" max="3082" width="15.28515625" style="1" customWidth="1"/>
    <col min="3083" max="3085" width="11.42578125" style="1"/>
    <col min="3086" max="3086" width="14" style="1" customWidth="1"/>
    <col min="3087" max="3087" width="11.42578125" style="1"/>
    <col min="3088" max="3103" width="0" style="1" hidden="1" customWidth="1"/>
    <col min="3104" max="3328" width="11.42578125" style="1"/>
    <col min="3329" max="3329" width="0" style="1" hidden="1" customWidth="1"/>
    <col min="3330" max="3330" width="12.42578125" style="1" customWidth="1"/>
    <col min="3331" max="3331" width="49" style="1" customWidth="1"/>
    <col min="3332" max="3334" width="0" style="1" hidden="1" customWidth="1"/>
    <col min="3335" max="3335" width="15.7109375" style="1" customWidth="1"/>
    <col min="3336" max="3337" width="11.42578125" style="1"/>
    <col min="3338" max="3338" width="15.28515625" style="1" customWidth="1"/>
    <col min="3339" max="3341" width="11.42578125" style="1"/>
    <col min="3342" max="3342" width="14" style="1" customWidth="1"/>
    <col min="3343" max="3343" width="11.42578125" style="1"/>
    <col min="3344" max="3359" width="0" style="1" hidden="1" customWidth="1"/>
    <col min="3360" max="3584" width="11.42578125" style="1"/>
    <col min="3585" max="3585" width="0" style="1" hidden="1" customWidth="1"/>
    <col min="3586" max="3586" width="12.42578125" style="1" customWidth="1"/>
    <col min="3587" max="3587" width="49" style="1" customWidth="1"/>
    <col min="3588" max="3590" width="0" style="1" hidden="1" customWidth="1"/>
    <col min="3591" max="3591" width="15.7109375" style="1" customWidth="1"/>
    <col min="3592" max="3593" width="11.42578125" style="1"/>
    <col min="3594" max="3594" width="15.28515625" style="1" customWidth="1"/>
    <col min="3595" max="3597" width="11.42578125" style="1"/>
    <col min="3598" max="3598" width="14" style="1" customWidth="1"/>
    <col min="3599" max="3599" width="11.42578125" style="1"/>
    <col min="3600" max="3615" width="0" style="1" hidden="1" customWidth="1"/>
    <col min="3616" max="3840" width="11.42578125" style="1"/>
    <col min="3841" max="3841" width="0" style="1" hidden="1" customWidth="1"/>
    <col min="3842" max="3842" width="12.42578125" style="1" customWidth="1"/>
    <col min="3843" max="3843" width="49" style="1" customWidth="1"/>
    <col min="3844" max="3846" width="0" style="1" hidden="1" customWidth="1"/>
    <col min="3847" max="3847" width="15.7109375" style="1" customWidth="1"/>
    <col min="3848" max="3849" width="11.42578125" style="1"/>
    <col min="3850" max="3850" width="15.28515625" style="1" customWidth="1"/>
    <col min="3851" max="3853" width="11.42578125" style="1"/>
    <col min="3854" max="3854" width="14" style="1" customWidth="1"/>
    <col min="3855" max="3855" width="11.42578125" style="1"/>
    <col min="3856" max="3871" width="0" style="1" hidden="1" customWidth="1"/>
    <col min="3872" max="4096" width="11.42578125" style="1"/>
    <col min="4097" max="4097" width="0" style="1" hidden="1" customWidth="1"/>
    <col min="4098" max="4098" width="12.42578125" style="1" customWidth="1"/>
    <col min="4099" max="4099" width="49" style="1" customWidth="1"/>
    <col min="4100" max="4102" width="0" style="1" hidden="1" customWidth="1"/>
    <col min="4103" max="4103" width="15.7109375" style="1" customWidth="1"/>
    <col min="4104" max="4105" width="11.42578125" style="1"/>
    <col min="4106" max="4106" width="15.28515625" style="1" customWidth="1"/>
    <col min="4107" max="4109" width="11.42578125" style="1"/>
    <col min="4110" max="4110" width="14" style="1" customWidth="1"/>
    <col min="4111" max="4111" width="11.42578125" style="1"/>
    <col min="4112" max="4127" width="0" style="1" hidden="1" customWidth="1"/>
    <col min="4128" max="4352" width="11.42578125" style="1"/>
    <col min="4353" max="4353" width="0" style="1" hidden="1" customWidth="1"/>
    <col min="4354" max="4354" width="12.42578125" style="1" customWidth="1"/>
    <col min="4355" max="4355" width="49" style="1" customWidth="1"/>
    <col min="4356" max="4358" width="0" style="1" hidden="1" customWidth="1"/>
    <col min="4359" max="4359" width="15.7109375" style="1" customWidth="1"/>
    <col min="4360" max="4361" width="11.42578125" style="1"/>
    <col min="4362" max="4362" width="15.28515625" style="1" customWidth="1"/>
    <col min="4363" max="4365" width="11.42578125" style="1"/>
    <col min="4366" max="4366" width="14" style="1" customWidth="1"/>
    <col min="4367" max="4367" width="11.42578125" style="1"/>
    <col min="4368" max="4383" width="0" style="1" hidden="1" customWidth="1"/>
    <col min="4384" max="4608" width="11.42578125" style="1"/>
    <col min="4609" max="4609" width="0" style="1" hidden="1" customWidth="1"/>
    <col min="4610" max="4610" width="12.42578125" style="1" customWidth="1"/>
    <col min="4611" max="4611" width="49" style="1" customWidth="1"/>
    <col min="4612" max="4614" width="0" style="1" hidden="1" customWidth="1"/>
    <col min="4615" max="4615" width="15.7109375" style="1" customWidth="1"/>
    <col min="4616" max="4617" width="11.42578125" style="1"/>
    <col min="4618" max="4618" width="15.28515625" style="1" customWidth="1"/>
    <col min="4619" max="4621" width="11.42578125" style="1"/>
    <col min="4622" max="4622" width="14" style="1" customWidth="1"/>
    <col min="4623" max="4623" width="11.42578125" style="1"/>
    <col min="4624" max="4639" width="0" style="1" hidden="1" customWidth="1"/>
    <col min="4640" max="4864" width="11.42578125" style="1"/>
    <col min="4865" max="4865" width="0" style="1" hidden="1" customWidth="1"/>
    <col min="4866" max="4866" width="12.42578125" style="1" customWidth="1"/>
    <col min="4867" max="4867" width="49" style="1" customWidth="1"/>
    <col min="4868" max="4870" width="0" style="1" hidden="1" customWidth="1"/>
    <col min="4871" max="4871" width="15.7109375" style="1" customWidth="1"/>
    <col min="4872" max="4873" width="11.42578125" style="1"/>
    <col min="4874" max="4874" width="15.28515625" style="1" customWidth="1"/>
    <col min="4875" max="4877" width="11.42578125" style="1"/>
    <col min="4878" max="4878" width="14" style="1" customWidth="1"/>
    <col min="4879" max="4879" width="11.42578125" style="1"/>
    <col min="4880" max="4895" width="0" style="1" hidden="1" customWidth="1"/>
    <col min="4896" max="5120" width="11.42578125" style="1"/>
    <col min="5121" max="5121" width="0" style="1" hidden="1" customWidth="1"/>
    <col min="5122" max="5122" width="12.42578125" style="1" customWidth="1"/>
    <col min="5123" max="5123" width="49" style="1" customWidth="1"/>
    <col min="5124" max="5126" width="0" style="1" hidden="1" customWidth="1"/>
    <col min="5127" max="5127" width="15.7109375" style="1" customWidth="1"/>
    <col min="5128" max="5129" width="11.42578125" style="1"/>
    <col min="5130" max="5130" width="15.28515625" style="1" customWidth="1"/>
    <col min="5131" max="5133" width="11.42578125" style="1"/>
    <col min="5134" max="5134" width="14" style="1" customWidth="1"/>
    <col min="5135" max="5135" width="11.42578125" style="1"/>
    <col min="5136" max="5151" width="0" style="1" hidden="1" customWidth="1"/>
    <col min="5152" max="5376" width="11.42578125" style="1"/>
    <col min="5377" max="5377" width="0" style="1" hidden="1" customWidth="1"/>
    <col min="5378" max="5378" width="12.42578125" style="1" customWidth="1"/>
    <col min="5379" max="5379" width="49" style="1" customWidth="1"/>
    <col min="5380" max="5382" width="0" style="1" hidden="1" customWidth="1"/>
    <col min="5383" max="5383" width="15.7109375" style="1" customWidth="1"/>
    <col min="5384" max="5385" width="11.42578125" style="1"/>
    <col min="5386" max="5386" width="15.28515625" style="1" customWidth="1"/>
    <col min="5387" max="5389" width="11.42578125" style="1"/>
    <col min="5390" max="5390" width="14" style="1" customWidth="1"/>
    <col min="5391" max="5391" width="11.42578125" style="1"/>
    <col min="5392" max="5407" width="0" style="1" hidden="1" customWidth="1"/>
    <col min="5408" max="5632" width="11.42578125" style="1"/>
    <col min="5633" max="5633" width="0" style="1" hidden="1" customWidth="1"/>
    <col min="5634" max="5634" width="12.42578125" style="1" customWidth="1"/>
    <col min="5635" max="5635" width="49" style="1" customWidth="1"/>
    <col min="5636" max="5638" width="0" style="1" hidden="1" customWidth="1"/>
    <col min="5639" max="5639" width="15.7109375" style="1" customWidth="1"/>
    <col min="5640" max="5641" width="11.42578125" style="1"/>
    <col min="5642" max="5642" width="15.28515625" style="1" customWidth="1"/>
    <col min="5643" max="5645" width="11.42578125" style="1"/>
    <col min="5646" max="5646" width="14" style="1" customWidth="1"/>
    <col min="5647" max="5647" width="11.42578125" style="1"/>
    <col min="5648" max="5663" width="0" style="1" hidden="1" customWidth="1"/>
    <col min="5664" max="5888" width="11.42578125" style="1"/>
    <col min="5889" max="5889" width="0" style="1" hidden="1" customWidth="1"/>
    <col min="5890" max="5890" width="12.42578125" style="1" customWidth="1"/>
    <col min="5891" max="5891" width="49" style="1" customWidth="1"/>
    <col min="5892" max="5894" width="0" style="1" hidden="1" customWidth="1"/>
    <col min="5895" max="5895" width="15.7109375" style="1" customWidth="1"/>
    <col min="5896" max="5897" width="11.42578125" style="1"/>
    <col min="5898" max="5898" width="15.28515625" style="1" customWidth="1"/>
    <col min="5899" max="5901" width="11.42578125" style="1"/>
    <col min="5902" max="5902" width="14" style="1" customWidth="1"/>
    <col min="5903" max="5903" width="11.42578125" style="1"/>
    <col min="5904" max="5919" width="0" style="1" hidden="1" customWidth="1"/>
    <col min="5920" max="6144" width="11.42578125" style="1"/>
    <col min="6145" max="6145" width="0" style="1" hidden="1" customWidth="1"/>
    <col min="6146" max="6146" width="12.42578125" style="1" customWidth="1"/>
    <col min="6147" max="6147" width="49" style="1" customWidth="1"/>
    <col min="6148" max="6150" width="0" style="1" hidden="1" customWidth="1"/>
    <col min="6151" max="6151" width="15.7109375" style="1" customWidth="1"/>
    <col min="6152" max="6153" width="11.42578125" style="1"/>
    <col min="6154" max="6154" width="15.28515625" style="1" customWidth="1"/>
    <col min="6155" max="6157" width="11.42578125" style="1"/>
    <col min="6158" max="6158" width="14" style="1" customWidth="1"/>
    <col min="6159" max="6159" width="11.42578125" style="1"/>
    <col min="6160" max="6175" width="0" style="1" hidden="1" customWidth="1"/>
    <col min="6176" max="6400" width="11.42578125" style="1"/>
    <col min="6401" max="6401" width="0" style="1" hidden="1" customWidth="1"/>
    <col min="6402" max="6402" width="12.42578125" style="1" customWidth="1"/>
    <col min="6403" max="6403" width="49" style="1" customWidth="1"/>
    <col min="6404" max="6406" width="0" style="1" hidden="1" customWidth="1"/>
    <col min="6407" max="6407" width="15.7109375" style="1" customWidth="1"/>
    <col min="6408" max="6409" width="11.42578125" style="1"/>
    <col min="6410" max="6410" width="15.28515625" style="1" customWidth="1"/>
    <col min="6411" max="6413" width="11.42578125" style="1"/>
    <col min="6414" max="6414" width="14" style="1" customWidth="1"/>
    <col min="6415" max="6415" width="11.42578125" style="1"/>
    <col min="6416" max="6431" width="0" style="1" hidden="1" customWidth="1"/>
    <col min="6432" max="6656" width="11.42578125" style="1"/>
    <col min="6657" max="6657" width="0" style="1" hidden="1" customWidth="1"/>
    <col min="6658" max="6658" width="12.42578125" style="1" customWidth="1"/>
    <col min="6659" max="6659" width="49" style="1" customWidth="1"/>
    <col min="6660" max="6662" width="0" style="1" hidden="1" customWidth="1"/>
    <col min="6663" max="6663" width="15.7109375" style="1" customWidth="1"/>
    <col min="6664" max="6665" width="11.42578125" style="1"/>
    <col min="6666" max="6666" width="15.28515625" style="1" customWidth="1"/>
    <col min="6667" max="6669" width="11.42578125" style="1"/>
    <col min="6670" max="6670" width="14" style="1" customWidth="1"/>
    <col min="6671" max="6671" width="11.42578125" style="1"/>
    <col min="6672" max="6687" width="0" style="1" hidden="1" customWidth="1"/>
    <col min="6688" max="6912" width="11.42578125" style="1"/>
    <col min="6913" max="6913" width="0" style="1" hidden="1" customWidth="1"/>
    <col min="6914" max="6914" width="12.42578125" style="1" customWidth="1"/>
    <col min="6915" max="6915" width="49" style="1" customWidth="1"/>
    <col min="6916" max="6918" width="0" style="1" hidden="1" customWidth="1"/>
    <col min="6919" max="6919" width="15.7109375" style="1" customWidth="1"/>
    <col min="6920" max="6921" width="11.42578125" style="1"/>
    <col min="6922" max="6922" width="15.28515625" style="1" customWidth="1"/>
    <col min="6923" max="6925" width="11.42578125" style="1"/>
    <col min="6926" max="6926" width="14" style="1" customWidth="1"/>
    <col min="6927" max="6927" width="11.42578125" style="1"/>
    <col min="6928" max="6943" width="0" style="1" hidden="1" customWidth="1"/>
    <col min="6944" max="7168" width="11.42578125" style="1"/>
    <col min="7169" max="7169" width="0" style="1" hidden="1" customWidth="1"/>
    <col min="7170" max="7170" width="12.42578125" style="1" customWidth="1"/>
    <col min="7171" max="7171" width="49" style="1" customWidth="1"/>
    <col min="7172" max="7174" width="0" style="1" hidden="1" customWidth="1"/>
    <col min="7175" max="7175" width="15.7109375" style="1" customWidth="1"/>
    <col min="7176" max="7177" width="11.42578125" style="1"/>
    <col min="7178" max="7178" width="15.28515625" style="1" customWidth="1"/>
    <col min="7179" max="7181" width="11.42578125" style="1"/>
    <col min="7182" max="7182" width="14" style="1" customWidth="1"/>
    <col min="7183" max="7183" width="11.42578125" style="1"/>
    <col min="7184" max="7199" width="0" style="1" hidden="1" customWidth="1"/>
    <col min="7200" max="7424" width="11.42578125" style="1"/>
    <col min="7425" max="7425" width="0" style="1" hidden="1" customWidth="1"/>
    <col min="7426" max="7426" width="12.42578125" style="1" customWidth="1"/>
    <col min="7427" max="7427" width="49" style="1" customWidth="1"/>
    <col min="7428" max="7430" width="0" style="1" hidden="1" customWidth="1"/>
    <col min="7431" max="7431" width="15.7109375" style="1" customWidth="1"/>
    <col min="7432" max="7433" width="11.42578125" style="1"/>
    <col min="7434" max="7434" width="15.28515625" style="1" customWidth="1"/>
    <col min="7435" max="7437" width="11.42578125" style="1"/>
    <col min="7438" max="7438" width="14" style="1" customWidth="1"/>
    <col min="7439" max="7439" width="11.42578125" style="1"/>
    <col min="7440" max="7455" width="0" style="1" hidden="1" customWidth="1"/>
    <col min="7456" max="7680" width="11.42578125" style="1"/>
    <col min="7681" max="7681" width="0" style="1" hidden="1" customWidth="1"/>
    <col min="7682" max="7682" width="12.42578125" style="1" customWidth="1"/>
    <col min="7683" max="7683" width="49" style="1" customWidth="1"/>
    <col min="7684" max="7686" width="0" style="1" hidden="1" customWidth="1"/>
    <col min="7687" max="7687" width="15.7109375" style="1" customWidth="1"/>
    <col min="7688" max="7689" width="11.42578125" style="1"/>
    <col min="7690" max="7690" width="15.28515625" style="1" customWidth="1"/>
    <col min="7691" max="7693" width="11.42578125" style="1"/>
    <col min="7694" max="7694" width="14" style="1" customWidth="1"/>
    <col min="7695" max="7695" width="11.42578125" style="1"/>
    <col min="7696" max="7711" width="0" style="1" hidden="1" customWidth="1"/>
    <col min="7712" max="7936" width="11.42578125" style="1"/>
    <col min="7937" max="7937" width="0" style="1" hidden="1" customWidth="1"/>
    <col min="7938" max="7938" width="12.42578125" style="1" customWidth="1"/>
    <col min="7939" max="7939" width="49" style="1" customWidth="1"/>
    <col min="7940" max="7942" width="0" style="1" hidden="1" customWidth="1"/>
    <col min="7943" max="7943" width="15.7109375" style="1" customWidth="1"/>
    <col min="7944" max="7945" width="11.42578125" style="1"/>
    <col min="7946" max="7946" width="15.28515625" style="1" customWidth="1"/>
    <col min="7947" max="7949" width="11.42578125" style="1"/>
    <col min="7950" max="7950" width="14" style="1" customWidth="1"/>
    <col min="7951" max="7951" width="11.42578125" style="1"/>
    <col min="7952" max="7967" width="0" style="1" hidden="1" customWidth="1"/>
    <col min="7968" max="8192" width="11.42578125" style="1"/>
    <col min="8193" max="8193" width="0" style="1" hidden="1" customWidth="1"/>
    <col min="8194" max="8194" width="12.42578125" style="1" customWidth="1"/>
    <col min="8195" max="8195" width="49" style="1" customWidth="1"/>
    <col min="8196" max="8198" width="0" style="1" hidden="1" customWidth="1"/>
    <col min="8199" max="8199" width="15.7109375" style="1" customWidth="1"/>
    <col min="8200" max="8201" width="11.42578125" style="1"/>
    <col min="8202" max="8202" width="15.28515625" style="1" customWidth="1"/>
    <col min="8203" max="8205" width="11.42578125" style="1"/>
    <col min="8206" max="8206" width="14" style="1" customWidth="1"/>
    <col min="8207" max="8207" width="11.42578125" style="1"/>
    <col min="8208" max="8223" width="0" style="1" hidden="1" customWidth="1"/>
    <col min="8224" max="8448" width="11.42578125" style="1"/>
    <col min="8449" max="8449" width="0" style="1" hidden="1" customWidth="1"/>
    <col min="8450" max="8450" width="12.42578125" style="1" customWidth="1"/>
    <col min="8451" max="8451" width="49" style="1" customWidth="1"/>
    <col min="8452" max="8454" width="0" style="1" hidden="1" customWidth="1"/>
    <col min="8455" max="8455" width="15.7109375" style="1" customWidth="1"/>
    <col min="8456" max="8457" width="11.42578125" style="1"/>
    <col min="8458" max="8458" width="15.28515625" style="1" customWidth="1"/>
    <col min="8459" max="8461" width="11.42578125" style="1"/>
    <col min="8462" max="8462" width="14" style="1" customWidth="1"/>
    <col min="8463" max="8463" width="11.42578125" style="1"/>
    <col min="8464" max="8479" width="0" style="1" hidden="1" customWidth="1"/>
    <col min="8480" max="8704" width="11.42578125" style="1"/>
    <col min="8705" max="8705" width="0" style="1" hidden="1" customWidth="1"/>
    <col min="8706" max="8706" width="12.42578125" style="1" customWidth="1"/>
    <col min="8707" max="8707" width="49" style="1" customWidth="1"/>
    <col min="8708" max="8710" width="0" style="1" hidden="1" customWidth="1"/>
    <col min="8711" max="8711" width="15.7109375" style="1" customWidth="1"/>
    <col min="8712" max="8713" width="11.42578125" style="1"/>
    <col min="8714" max="8714" width="15.28515625" style="1" customWidth="1"/>
    <col min="8715" max="8717" width="11.42578125" style="1"/>
    <col min="8718" max="8718" width="14" style="1" customWidth="1"/>
    <col min="8719" max="8719" width="11.42578125" style="1"/>
    <col min="8720" max="8735" width="0" style="1" hidden="1" customWidth="1"/>
    <col min="8736" max="8960" width="11.42578125" style="1"/>
    <col min="8961" max="8961" width="0" style="1" hidden="1" customWidth="1"/>
    <col min="8962" max="8962" width="12.42578125" style="1" customWidth="1"/>
    <col min="8963" max="8963" width="49" style="1" customWidth="1"/>
    <col min="8964" max="8966" width="0" style="1" hidden="1" customWidth="1"/>
    <col min="8967" max="8967" width="15.7109375" style="1" customWidth="1"/>
    <col min="8968" max="8969" width="11.42578125" style="1"/>
    <col min="8970" max="8970" width="15.28515625" style="1" customWidth="1"/>
    <col min="8971" max="8973" width="11.42578125" style="1"/>
    <col min="8974" max="8974" width="14" style="1" customWidth="1"/>
    <col min="8975" max="8975" width="11.42578125" style="1"/>
    <col min="8976" max="8991" width="0" style="1" hidden="1" customWidth="1"/>
    <col min="8992" max="9216" width="11.42578125" style="1"/>
    <col min="9217" max="9217" width="0" style="1" hidden="1" customWidth="1"/>
    <col min="9218" max="9218" width="12.42578125" style="1" customWidth="1"/>
    <col min="9219" max="9219" width="49" style="1" customWidth="1"/>
    <col min="9220" max="9222" width="0" style="1" hidden="1" customWidth="1"/>
    <col min="9223" max="9223" width="15.7109375" style="1" customWidth="1"/>
    <col min="9224" max="9225" width="11.42578125" style="1"/>
    <col min="9226" max="9226" width="15.28515625" style="1" customWidth="1"/>
    <col min="9227" max="9229" width="11.42578125" style="1"/>
    <col min="9230" max="9230" width="14" style="1" customWidth="1"/>
    <col min="9231" max="9231" width="11.42578125" style="1"/>
    <col min="9232" max="9247" width="0" style="1" hidden="1" customWidth="1"/>
    <col min="9248" max="9472" width="11.42578125" style="1"/>
    <col min="9473" max="9473" width="0" style="1" hidden="1" customWidth="1"/>
    <col min="9474" max="9474" width="12.42578125" style="1" customWidth="1"/>
    <col min="9475" max="9475" width="49" style="1" customWidth="1"/>
    <col min="9476" max="9478" width="0" style="1" hidden="1" customWidth="1"/>
    <col min="9479" max="9479" width="15.7109375" style="1" customWidth="1"/>
    <col min="9480" max="9481" width="11.42578125" style="1"/>
    <col min="9482" max="9482" width="15.28515625" style="1" customWidth="1"/>
    <col min="9483" max="9485" width="11.42578125" style="1"/>
    <col min="9486" max="9486" width="14" style="1" customWidth="1"/>
    <col min="9487" max="9487" width="11.42578125" style="1"/>
    <col min="9488" max="9503" width="0" style="1" hidden="1" customWidth="1"/>
    <col min="9504" max="9728" width="11.42578125" style="1"/>
    <col min="9729" max="9729" width="0" style="1" hidden="1" customWidth="1"/>
    <col min="9730" max="9730" width="12.42578125" style="1" customWidth="1"/>
    <col min="9731" max="9731" width="49" style="1" customWidth="1"/>
    <col min="9732" max="9734" width="0" style="1" hidden="1" customWidth="1"/>
    <col min="9735" max="9735" width="15.7109375" style="1" customWidth="1"/>
    <col min="9736" max="9737" width="11.42578125" style="1"/>
    <col min="9738" max="9738" width="15.28515625" style="1" customWidth="1"/>
    <col min="9739" max="9741" width="11.42578125" style="1"/>
    <col min="9742" max="9742" width="14" style="1" customWidth="1"/>
    <col min="9743" max="9743" width="11.42578125" style="1"/>
    <col min="9744" max="9759" width="0" style="1" hidden="1" customWidth="1"/>
    <col min="9760" max="9984" width="11.42578125" style="1"/>
    <col min="9985" max="9985" width="0" style="1" hidden="1" customWidth="1"/>
    <col min="9986" max="9986" width="12.42578125" style="1" customWidth="1"/>
    <col min="9987" max="9987" width="49" style="1" customWidth="1"/>
    <col min="9988" max="9990" width="0" style="1" hidden="1" customWidth="1"/>
    <col min="9991" max="9991" width="15.7109375" style="1" customWidth="1"/>
    <col min="9992" max="9993" width="11.42578125" style="1"/>
    <col min="9994" max="9994" width="15.28515625" style="1" customWidth="1"/>
    <col min="9995" max="9997" width="11.42578125" style="1"/>
    <col min="9998" max="9998" width="14" style="1" customWidth="1"/>
    <col min="9999" max="9999" width="11.42578125" style="1"/>
    <col min="10000" max="10015" width="0" style="1" hidden="1" customWidth="1"/>
    <col min="10016" max="10240" width="11.42578125" style="1"/>
    <col min="10241" max="10241" width="0" style="1" hidden="1" customWidth="1"/>
    <col min="10242" max="10242" width="12.42578125" style="1" customWidth="1"/>
    <col min="10243" max="10243" width="49" style="1" customWidth="1"/>
    <col min="10244" max="10246" width="0" style="1" hidden="1" customWidth="1"/>
    <col min="10247" max="10247" width="15.7109375" style="1" customWidth="1"/>
    <col min="10248" max="10249" width="11.42578125" style="1"/>
    <col min="10250" max="10250" width="15.28515625" style="1" customWidth="1"/>
    <col min="10251" max="10253" width="11.42578125" style="1"/>
    <col min="10254" max="10254" width="14" style="1" customWidth="1"/>
    <col min="10255" max="10255" width="11.42578125" style="1"/>
    <col min="10256" max="10271" width="0" style="1" hidden="1" customWidth="1"/>
    <col min="10272" max="10496" width="11.42578125" style="1"/>
    <col min="10497" max="10497" width="0" style="1" hidden="1" customWidth="1"/>
    <col min="10498" max="10498" width="12.42578125" style="1" customWidth="1"/>
    <col min="10499" max="10499" width="49" style="1" customWidth="1"/>
    <col min="10500" max="10502" width="0" style="1" hidden="1" customWidth="1"/>
    <col min="10503" max="10503" width="15.7109375" style="1" customWidth="1"/>
    <col min="10504" max="10505" width="11.42578125" style="1"/>
    <col min="10506" max="10506" width="15.28515625" style="1" customWidth="1"/>
    <col min="10507" max="10509" width="11.42578125" style="1"/>
    <col min="10510" max="10510" width="14" style="1" customWidth="1"/>
    <col min="10511" max="10511" width="11.42578125" style="1"/>
    <col min="10512" max="10527" width="0" style="1" hidden="1" customWidth="1"/>
    <col min="10528" max="10752" width="11.42578125" style="1"/>
    <col min="10753" max="10753" width="0" style="1" hidden="1" customWidth="1"/>
    <col min="10754" max="10754" width="12.42578125" style="1" customWidth="1"/>
    <col min="10755" max="10755" width="49" style="1" customWidth="1"/>
    <col min="10756" max="10758" width="0" style="1" hidden="1" customWidth="1"/>
    <col min="10759" max="10759" width="15.7109375" style="1" customWidth="1"/>
    <col min="10760" max="10761" width="11.42578125" style="1"/>
    <col min="10762" max="10762" width="15.28515625" style="1" customWidth="1"/>
    <col min="10763" max="10765" width="11.42578125" style="1"/>
    <col min="10766" max="10766" width="14" style="1" customWidth="1"/>
    <col min="10767" max="10767" width="11.42578125" style="1"/>
    <col min="10768" max="10783" width="0" style="1" hidden="1" customWidth="1"/>
    <col min="10784" max="11008" width="11.42578125" style="1"/>
    <col min="11009" max="11009" width="0" style="1" hidden="1" customWidth="1"/>
    <col min="11010" max="11010" width="12.42578125" style="1" customWidth="1"/>
    <col min="11011" max="11011" width="49" style="1" customWidth="1"/>
    <col min="11012" max="11014" width="0" style="1" hidden="1" customWidth="1"/>
    <col min="11015" max="11015" width="15.7109375" style="1" customWidth="1"/>
    <col min="11016" max="11017" width="11.42578125" style="1"/>
    <col min="11018" max="11018" width="15.28515625" style="1" customWidth="1"/>
    <col min="11019" max="11021" width="11.42578125" style="1"/>
    <col min="11022" max="11022" width="14" style="1" customWidth="1"/>
    <col min="11023" max="11023" width="11.42578125" style="1"/>
    <col min="11024" max="11039" width="0" style="1" hidden="1" customWidth="1"/>
    <col min="11040" max="11264" width="11.42578125" style="1"/>
    <col min="11265" max="11265" width="0" style="1" hidden="1" customWidth="1"/>
    <col min="11266" max="11266" width="12.42578125" style="1" customWidth="1"/>
    <col min="11267" max="11267" width="49" style="1" customWidth="1"/>
    <col min="11268" max="11270" width="0" style="1" hidden="1" customWidth="1"/>
    <col min="11271" max="11271" width="15.7109375" style="1" customWidth="1"/>
    <col min="11272" max="11273" width="11.42578125" style="1"/>
    <col min="11274" max="11274" width="15.28515625" style="1" customWidth="1"/>
    <col min="11275" max="11277" width="11.42578125" style="1"/>
    <col min="11278" max="11278" width="14" style="1" customWidth="1"/>
    <col min="11279" max="11279" width="11.42578125" style="1"/>
    <col min="11280" max="11295" width="0" style="1" hidden="1" customWidth="1"/>
    <col min="11296" max="11520" width="11.42578125" style="1"/>
    <col min="11521" max="11521" width="0" style="1" hidden="1" customWidth="1"/>
    <col min="11522" max="11522" width="12.42578125" style="1" customWidth="1"/>
    <col min="11523" max="11523" width="49" style="1" customWidth="1"/>
    <col min="11524" max="11526" width="0" style="1" hidden="1" customWidth="1"/>
    <col min="11527" max="11527" width="15.7109375" style="1" customWidth="1"/>
    <col min="11528" max="11529" width="11.42578125" style="1"/>
    <col min="11530" max="11530" width="15.28515625" style="1" customWidth="1"/>
    <col min="11531" max="11533" width="11.42578125" style="1"/>
    <col min="11534" max="11534" width="14" style="1" customWidth="1"/>
    <col min="11535" max="11535" width="11.42578125" style="1"/>
    <col min="11536" max="11551" width="0" style="1" hidden="1" customWidth="1"/>
    <col min="11552" max="11776" width="11.42578125" style="1"/>
    <col min="11777" max="11777" width="0" style="1" hidden="1" customWidth="1"/>
    <col min="11778" max="11778" width="12.42578125" style="1" customWidth="1"/>
    <col min="11779" max="11779" width="49" style="1" customWidth="1"/>
    <col min="11780" max="11782" width="0" style="1" hidden="1" customWidth="1"/>
    <col min="11783" max="11783" width="15.7109375" style="1" customWidth="1"/>
    <col min="11784" max="11785" width="11.42578125" style="1"/>
    <col min="11786" max="11786" width="15.28515625" style="1" customWidth="1"/>
    <col min="11787" max="11789" width="11.42578125" style="1"/>
    <col min="11790" max="11790" width="14" style="1" customWidth="1"/>
    <col min="11791" max="11791" width="11.42578125" style="1"/>
    <col min="11792" max="11807" width="0" style="1" hidden="1" customWidth="1"/>
    <col min="11808" max="12032" width="11.42578125" style="1"/>
    <col min="12033" max="12033" width="0" style="1" hidden="1" customWidth="1"/>
    <col min="12034" max="12034" width="12.42578125" style="1" customWidth="1"/>
    <col min="12035" max="12035" width="49" style="1" customWidth="1"/>
    <col min="12036" max="12038" width="0" style="1" hidden="1" customWidth="1"/>
    <col min="12039" max="12039" width="15.7109375" style="1" customWidth="1"/>
    <col min="12040" max="12041" width="11.42578125" style="1"/>
    <col min="12042" max="12042" width="15.28515625" style="1" customWidth="1"/>
    <col min="12043" max="12045" width="11.42578125" style="1"/>
    <col min="12046" max="12046" width="14" style="1" customWidth="1"/>
    <col min="12047" max="12047" width="11.42578125" style="1"/>
    <col min="12048" max="12063" width="0" style="1" hidden="1" customWidth="1"/>
    <col min="12064" max="12288" width="11.42578125" style="1"/>
    <col min="12289" max="12289" width="0" style="1" hidden="1" customWidth="1"/>
    <col min="12290" max="12290" width="12.42578125" style="1" customWidth="1"/>
    <col min="12291" max="12291" width="49" style="1" customWidth="1"/>
    <col min="12292" max="12294" width="0" style="1" hidden="1" customWidth="1"/>
    <col min="12295" max="12295" width="15.7109375" style="1" customWidth="1"/>
    <col min="12296" max="12297" width="11.42578125" style="1"/>
    <col min="12298" max="12298" width="15.28515625" style="1" customWidth="1"/>
    <col min="12299" max="12301" width="11.42578125" style="1"/>
    <col min="12302" max="12302" width="14" style="1" customWidth="1"/>
    <col min="12303" max="12303" width="11.42578125" style="1"/>
    <col min="12304" max="12319" width="0" style="1" hidden="1" customWidth="1"/>
    <col min="12320" max="12544" width="11.42578125" style="1"/>
    <col min="12545" max="12545" width="0" style="1" hidden="1" customWidth="1"/>
    <col min="12546" max="12546" width="12.42578125" style="1" customWidth="1"/>
    <col min="12547" max="12547" width="49" style="1" customWidth="1"/>
    <col min="12548" max="12550" width="0" style="1" hidden="1" customWidth="1"/>
    <col min="12551" max="12551" width="15.7109375" style="1" customWidth="1"/>
    <col min="12552" max="12553" width="11.42578125" style="1"/>
    <col min="12554" max="12554" width="15.28515625" style="1" customWidth="1"/>
    <col min="12555" max="12557" width="11.42578125" style="1"/>
    <col min="12558" max="12558" width="14" style="1" customWidth="1"/>
    <col min="12559" max="12559" width="11.42578125" style="1"/>
    <col min="12560" max="12575" width="0" style="1" hidden="1" customWidth="1"/>
    <col min="12576" max="12800" width="11.42578125" style="1"/>
    <col min="12801" max="12801" width="0" style="1" hidden="1" customWidth="1"/>
    <col min="12802" max="12802" width="12.42578125" style="1" customWidth="1"/>
    <col min="12803" max="12803" width="49" style="1" customWidth="1"/>
    <col min="12804" max="12806" width="0" style="1" hidden="1" customWidth="1"/>
    <col min="12807" max="12807" width="15.7109375" style="1" customWidth="1"/>
    <col min="12808" max="12809" width="11.42578125" style="1"/>
    <col min="12810" max="12810" width="15.28515625" style="1" customWidth="1"/>
    <col min="12811" max="12813" width="11.42578125" style="1"/>
    <col min="12814" max="12814" width="14" style="1" customWidth="1"/>
    <col min="12815" max="12815" width="11.42578125" style="1"/>
    <col min="12816" max="12831" width="0" style="1" hidden="1" customWidth="1"/>
    <col min="12832" max="13056" width="11.42578125" style="1"/>
    <col min="13057" max="13057" width="0" style="1" hidden="1" customWidth="1"/>
    <col min="13058" max="13058" width="12.42578125" style="1" customWidth="1"/>
    <col min="13059" max="13059" width="49" style="1" customWidth="1"/>
    <col min="13060" max="13062" width="0" style="1" hidden="1" customWidth="1"/>
    <col min="13063" max="13063" width="15.7109375" style="1" customWidth="1"/>
    <col min="13064" max="13065" width="11.42578125" style="1"/>
    <col min="13066" max="13066" width="15.28515625" style="1" customWidth="1"/>
    <col min="13067" max="13069" width="11.42578125" style="1"/>
    <col min="13070" max="13070" width="14" style="1" customWidth="1"/>
    <col min="13071" max="13071" width="11.42578125" style="1"/>
    <col min="13072" max="13087" width="0" style="1" hidden="1" customWidth="1"/>
    <col min="13088" max="13312" width="11.42578125" style="1"/>
    <col min="13313" max="13313" width="0" style="1" hidden="1" customWidth="1"/>
    <col min="13314" max="13314" width="12.42578125" style="1" customWidth="1"/>
    <col min="13315" max="13315" width="49" style="1" customWidth="1"/>
    <col min="13316" max="13318" width="0" style="1" hidden="1" customWidth="1"/>
    <col min="13319" max="13319" width="15.7109375" style="1" customWidth="1"/>
    <col min="13320" max="13321" width="11.42578125" style="1"/>
    <col min="13322" max="13322" width="15.28515625" style="1" customWidth="1"/>
    <col min="13323" max="13325" width="11.42578125" style="1"/>
    <col min="13326" max="13326" width="14" style="1" customWidth="1"/>
    <col min="13327" max="13327" width="11.42578125" style="1"/>
    <col min="13328" max="13343" width="0" style="1" hidden="1" customWidth="1"/>
    <col min="13344" max="13568" width="11.42578125" style="1"/>
    <col min="13569" max="13569" width="0" style="1" hidden="1" customWidth="1"/>
    <col min="13570" max="13570" width="12.42578125" style="1" customWidth="1"/>
    <col min="13571" max="13571" width="49" style="1" customWidth="1"/>
    <col min="13572" max="13574" width="0" style="1" hidden="1" customWidth="1"/>
    <col min="13575" max="13575" width="15.7109375" style="1" customWidth="1"/>
    <col min="13576" max="13577" width="11.42578125" style="1"/>
    <col min="13578" max="13578" width="15.28515625" style="1" customWidth="1"/>
    <col min="13579" max="13581" width="11.42578125" style="1"/>
    <col min="13582" max="13582" width="14" style="1" customWidth="1"/>
    <col min="13583" max="13583" width="11.42578125" style="1"/>
    <col min="13584" max="13599" width="0" style="1" hidden="1" customWidth="1"/>
    <col min="13600" max="13824" width="11.42578125" style="1"/>
    <col min="13825" max="13825" width="0" style="1" hidden="1" customWidth="1"/>
    <col min="13826" max="13826" width="12.42578125" style="1" customWidth="1"/>
    <col min="13827" max="13827" width="49" style="1" customWidth="1"/>
    <col min="13828" max="13830" width="0" style="1" hidden="1" customWidth="1"/>
    <col min="13831" max="13831" width="15.7109375" style="1" customWidth="1"/>
    <col min="13832" max="13833" width="11.42578125" style="1"/>
    <col min="13834" max="13834" width="15.28515625" style="1" customWidth="1"/>
    <col min="13835" max="13837" width="11.42578125" style="1"/>
    <col min="13838" max="13838" width="14" style="1" customWidth="1"/>
    <col min="13839" max="13839" width="11.42578125" style="1"/>
    <col min="13840" max="13855" width="0" style="1" hidden="1" customWidth="1"/>
    <col min="13856" max="14080" width="11.42578125" style="1"/>
    <col min="14081" max="14081" width="0" style="1" hidden="1" customWidth="1"/>
    <col min="14082" max="14082" width="12.42578125" style="1" customWidth="1"/>
    <col min="14083" max="14083" width="49" style="1" customWidth="1"/>
    <col min="14084" max="14086" width="0" style="1" hidden="1" customWidth="1"/>
    <col min="14087" max="14087" width="15.7109375" style="1" customWidth="1"/>
    <col min="14088" max="14089" width="11.42578125" style="1"/>
    <col min="14090" max="14090" width="15.28515625" style="1" customWidth="1"/>
    <col min="14091" max="14093" width="11.42578125" style="1"/>
    <col min="14094" max="14094" width="14" style="1" customWidth="1"/>
    <col min="14095" max="14095" width="11.42578125" style="1"/>
    <col min="14096" max="14111" width="0" style="1" hidden="1" customWidth="1"/>
    <col min="14112" max="14336" width="11.42578125" style="1"/>
    <col min="14337" max="14337" width="0" style="1" hidden="1" customWidth="1"/>
    <col min="14338" max="14338" width="12.42578125" style="1" customWidth="1"/>
    <col min="14339" max="14339" width="49" style="1" customWidth="1"/>
    <col min="14340" max="14342" width="0" style="1" hidden="1" customWidth="1"/>
    <col min="14343" max="14343" width="15.7109375" style="1" customWidth="1"/>
    <col min="14344" max="14345" width="11.42578125" style="1"/>
    <col min="14346" max="14346" width="15.28515625" style="1" customWidth="1"/>
    <col min="14347" max="14349" width="11.42578125" style="1"/>
    <col min="14350" max="14350" width="14" style="1" customWidth="1"/>
    <col min="14351" max="14351" width="11.42578125" style="1"/>
    <col min="14352" max="14367" width="0" style="1" hidden="1" customWidth="1"/>
    <col min="14368" max="14592" width="11.42578125" style="1"/>
    <col min="14593" max="14593" width="0" style="1" hidden="1" customWidth="1"/>
    <col min="14594" max="14594" width="12.42578125" style="1" customWidth="1"/>
    <col min="14595" max="14595" width="49" style="1" customWidth="1"/>
    <col min="14596" max="14598" width="0" style="1" hidden="1" customWidth="1"/>
    <col min="14599" max="14599" width="15.7109375" style="1" customWidth="1"/>
    <col min="14600" max="14601" width="11.42578125" style="1"/>
    <col min="14602" max="14602" width="15.28515625" style="1" customWidth="1"/>
    <col min="14603" max="14605" width="11.42578125" style="1"/>
    <col min="14606" max="14606" width="14" style="1" customWidth="1"/>
    <col min="14607" max="14607" width="11.42578125" style="1"/>
    <col min="14608" max="14623" width="0" style="1" hidden="1" customWidth="1"/>
    <col min="14624" max="14848" width="11.42578125" style="1"/>
    <col min="14849" max="14849" width="0" style="1" hidden="1" customWidth="1"/>
    <col min="14850" max="14850" width="12.42578125" style="1" customWidth="1"/>
    <col min="14851" max="14851" width="49" style="1" customWidth="1"/>
    <col min="14852" max="14854" width="0" style="1" hidden="1" customWidth="1"/>
    <col min="14855" max="14855" width="15.7109375" style="1" customWidth="1"/>
    <col min="14856" max="14857" width="11.42578125" style="1"/>
    <col min="14858" max="14858" width="15.28515625" style="1" customWidth="1"/>
    <col min="14859" max="14861" width="11.42578125" style="1"/>
    <col min="14862" max="14862" width="14" style="1" customWidth="1"/>
    <col min="14863" max="14863" width="11.42578125" style="1"/>
    <col min="14864" max="14879" width="0" style="1" hidden="1" customWidth="1"/>
    <col min="14880" max="15104" width="11.42578125" style="1"/>
    <col min="15105" max="15105" width="0" style="1" hidden="1" customWidth="1"/>
    <col min="15106" max="15106" width="12.42578125" style="1" customWidth="1"/>
    <col min="15107" max="15107" width="49" style="1" customWidth="1"/>
    <col min="15108" max="15110" width="0" style="1" hidden="1" customWidth="1"/>
    <col min="15111" max="15111" width="15.7109375" style="1" customWidth="1"/>
    <col min="15112" max="15113" width="11.42578125" style="1"/>
    <col min="15114" max="15114" width="15.28515625" style="1" customWidth="1"/>
    <col min="15115" max="15117" width="11.42578125" style="1"/>
    <col min="15118" max="15118" width="14" style="1" customWidth="1"/>
    <col min="15119" max="15119" width="11.42578125" style="1"/>
    <col min="15120" max="15135" width="0" style="1" hidden="1" customWidth="1"/>
    <col min="15136" max="15360" width="11.42578125" style="1"/>
    <col min="15361" max="15361" width="0" style="1" hidden="1" customWidth="1"/>
    <col min="15362" max="15362" width="12.42578125" style="1" customWidth="1"/>
    <col min="15363" max="15363" width="49" style="1" customWidth="1"/>
    <col min="15364" max="15366" width="0" style="1" hidden="1" customWidth="1"/>
    <col min="15367" max="15367" width="15.7109375" style="1" customWidth="1"/>
    <col min="15368" max="15369" width="11.42578125" style="1"/>
    <col min="15370" max="15370" width="15.28515625" style="1" customWidth="1"/>
    <col min="15371" max="15373" width="11.42578125" style="1"/>
    <col min="15374" max="15374" width="14" style="1" customWidth="1"/>
    <col min="15375" max="15375" width="11.42578125" style="1"/>
    <col min="15376" max="15391" width="0" style="1" hidden="1" customWidth="1"/>
    <col min="15392" max="15616" width="11.42578125" style="1"/>
    <col min="15617" max="15617" width="0" style="1" hidden="1" customWidth="1"/>
    <col min="15618" max="15618" width="12.42578125" style="1" customWidth="1"/>
    <col min="15619" max="15619" width="49" style="1" customWidth="1"/>
    <col min="15620" max="15622" width="0" style="1" hidden="1" customWidth="1"/>
    <col min="15623" max="15623" width="15.7109375" style="1" customWidth="1"/>
    <col min="15624" max="15625" width="11.42578125" style="1"/>
    <col min="15626" max="15626" width="15.28515625" style="1" customWidth="1"/>
    <col min="15627" max="15629" width="11.42578125" style="1"/>
    <col min="15630" max="15630" width="14" style="1" customWidth="1"/>
    <col min="15631" max="15631" width="11.42578125" style="1"/>
    <col min="15632" max="15647" width="0" style="1" hidden="1" customWidth="1"/>
    <col min="15648" max="15872" width="11.42578125" style="1"/>
    <col min="15873" max="15873" width="0" style="1" hidden="1" customWidth="1"/>
    <col min="15874" max="15874" width="12.42578125" style="1" customWidth="1"/>
    <col min="15875" max="15875" width="49" style="1" customWidth="1"/>
    <col min="15876" max="15878" width="0" style="1" hidden="1" customWidth="1"/>
    <col min="15879" max="15879" width="15.7109375" style="1" customWidth="1"/>
    <col min="15880" max="15881" width="11.42578125" style="1"/>
    <col min="15882" max="15882" width="15.28515625" style="1" customWidth="1"/>
    <col min="15883" max="15885" width="11.42578125" style="1"/>
    <col min="15886" max="15886" width="14" style="1" customWidth="1"/>
    <col min="15887" max="15887" width="11.42578125" style="1"/>
    <col min="15888" max="15903" width="0" style="1" hidden="1" customWidth="1"/>
    <col min="15904" max="16128" width="11.42578125" style="1"/>
    <col min="16129" max="16129" width="0" style="1" hidden="1" customWidth="1"/>
    <col min="16130" max="16130" width="12.42578125" style="1" customWidth="1"/>
    <col min="16131" max="16131" width="49" style="1" customWidth="1"/>
    <col min="16132" max="16134" width="0" style="1" hidden="1" customWidth="1"/>
    <col min="16135" max="16135" width="15.7109375" style="1" customWidth="1"/>
    <col min="16136" max="16137" width="11.42578125" style="1"/>
    <col min="16138" max="16138" width="15.28515625" style="1" customWidth="1"/>
    <col min="16139" max="16141" width="11.42578125" style="1"/>
    <col min="16142" max="16142" width="14" style="1" customWidth="1"/>
    <col min="16143" max="16143" width="11.42578125" style="1"/>
    <col min="16144" max="16159" width="0" style="1" hidden="1" customWidth="1"/>
    <col min="16160" max="16384" width="11.42578125" style="1"/>
  </cols>
  <sheetData>
    <row r="1" spans="1:31" outlineLevel="1">
      <c r="J1" s="1" t="s">
        <v>0</v>
      </c>
    </row>
    <row r="2" spans="1:31" ht="15" outlineLevel="1">
      <c r="J2" s="447" t="s">
        <v>454</v>
      </c>
      <c r="K2" s="448"/>
      <c r="L2" s="448"/>
      <c r="M2" s="448"/>
      <c r="N2" s="448"/>
    </row>
    <row r="3" spans="1:31" outlineLevel="1">
      <c r="J3" s="1" t="s">
        <v>1</v>
      </c>
    </row>
    <row r="4" spans="1:31" ht="15" outlineLevel="1">
      <c r="J4" s="449" t="s">
        <v>2</v>
      </c>
      <c r="K4" s="450"/>
      <c r="L4" s="450"/>
      <c r="M4" s="450"/>
      <c r="N4" s="450"/>
    </row>
    <row r="5" spans="1:31" outlineLevel="1"/>
    <row r="7" spans="1:31" s="4" customFormat="1" ht="15.75">
      <c r="A7" s="2"/>
      <c r="B7" s="3" t="s">
        <v>3</v>
      </c>
      <c r="C7" s="3"/>
      <c r="D7" s="2"/>
      <c r="E7" s="2"/>
      <c r="F7" s="2"/>
      <c r="G7" s="2"/>
    </row>
    <row r="8" spans="1:31" s="4" customFormat="1" ht="15.75">
      <c r="A8" s="2"/>
      <c r="B8" s="3" t="s">
        <v>4</v>
      </c>
      <c r="C8" s="3"/>
      <c r="D8" s="2"/>
      <c r="E8" s="2"/>
      <c r="F8" s="2"/>
      <c r="G8" s="2"/>
    </row>
    <row r="9" spans="1:31">
      <c r="A9" s="5"/>
      <c r="B9" s="451"/>
      <c r="C9" s="452"/>
      <c r="D9" s="5"/>
      <c r="E9" s="5"/>
      <c r="F9" s="5"/>
      <c r="G9" s="5"/>
    </row>
    <row r="10" spans="1:31" ht="30" customHeight="1">
      <c r="A10" s="453" t="s">
        <v>5</v>
      </c>
      <c r="B10" s="455" t="s">
        <v>6</v>
      </c>
      <c r="C10" s="455" t="s">
        <v>7</v>
      </c>
      <c r="D10" s="442" t="s">
        <v>8</v>
      </c>
      <c r="E10" s="443"/>
      <c r="F10" s="444"/>
      <c r="G10" s="457" t="s">
        <v>9</v>
      </c>
      <c r="H10" s="442" t="s">
        <v>10</v>
      </c>
      <c r="I10" s="443"/>
      <c r="J10" s="444"/>
      <c r="K10" s="445" t="s">
        <v>11</v>
      </c>
      <c r="L10" s="442" t="s">
        <v>12</v>
      </c>
      <c r="M10" s="443"/>
      <c r="N10" s="444"/>
      <c r="O10" s="445" t="s">
        <v>13</v>
      </c>
      <c r="P10" s="442" t="s">
        <v>14</v>
      </c>
      <c r="Q10" s="443"/>
      <c r="R10" s="444"/>
      <c r="S10" s="445" t="s">
        <v>15</v>
      </c>
      <c r="T10" s="442" t="s">
        <v>16</v>
      </c>
      <c r="U10" s="443"/>
      <c r="V10" s="444"/>
      <c r="W10" s="445" t="s">
        <v>17</v>
      </c>
      <c r="X10" s="442" t="s">
        <v>18</v>
      </c>
      <c r="Y10" s="443"/>
      <c r="Z10" s="444"/>
      <c r="AA10" s="445" t="s">
        <v>19</v>
      </c>
      <c r="AB10" s="442" t="s">
        <v>20</v>
      </c>
      <c r="AC10" s="443"/>
      <c r="AD10" s="444"/>
      <c r="AE10" s="445" t="s">
        <v>21</v>
      </c>
    </row>
    <row r="11" spans="1:31" ht="51.75" customHeight="1">
      <c r="A11" s="454"/>
      <c r="B11" s="456"/>
      <c r="C11" s="456"/>
      <c r="D11" s="6" t="s">
        <v>22</v>
      </c>
      <c r="E11" s="6" t="s">
        <v>23</v>
      </c>
      <c r="F11" s="6" t="s">
        <v>24</v>
      </c>
      <c r="G11" s="458"/>
      <c r="H11" s="6" t="s">
        <v>22</v>
      </c>
      <c r="I11" s="6" t="s">
        <v>23</v>
      </c>
      <c r="J11" s="6" t="s">
        <v>24</v>
      </c>
      <c r="K11" s="446"/>
      <c r="L11" s="6" t="s">
        <v>22</v>
      </c>
      <c r="M11" s="6" t="s">
        <v>23</v>
      </c>
      <c r="N11" s="6" t="s">
        <v>24</v>
      </c>
      <c r="O11" s="446"/>
      <c r="P11" s="6" t="s">
        <v>22</v>
      </c>
      <c r="Q11" s="6" t="s">
        <v>23</v>
      </c>
      <c r="R11" s="6" t="s">
        <v>24</v>
      </c>
      <c r="S11" s="446"/>
      <c r="T11" s="6" t="s">
        <v>22</v>
      </c>
      <c r="U11" s="6" t="s">
        <v>23</v>
      </c>
      <c r="V11" s="6" t="s">
        <v>24</v>
      </c>
      <c r="W11" s="446"/>
      <c r="X11" s="6" t="s">
        <v>22</v>
      </c>
      <c r="Y11" s="6" t="s">
        <v>23</v>
      </c>
      <c r="Z11" s="6" t="s">
        <v>24</v>
      </c>
      <c r="AA11" s="446"/>
      <c r="AB11" s="6" t="s">
        <v>22</v>
      </c>
      <c r="AC11" s="6" t="s">
        <v>23</v>
      </c>
      <c r="AD11" s="6" t="s">
        <v>24</v>
      </c>
      <c r="AE11" s="446"/>
    </row>
    <row r="12" spans="1:31">
      <c r="A12" s="7">
        <v>1</v>
      </c>
      <c r="B12" s="7">
        <v>2</v>
      </c>
      <c r="C12" s="7">
        <v>3</v>
      </c>
      <c r="D12" s="8">
        <v>6</v>
      </c>
      <c r="E12" s="8">
        <v>7</v>
      </c>
      <c r="F12" s="8">
        <v>8</v>
      </c>
      <c r="G12" s="9" t="s">
        <v>25</v>
      </c>
      <c r="H12" s="8">
        <v>10</v>
      </c>
      <c r="I12" s="8">
        <v>11</v>
      </c>
      <c r="J12" s="8">
        <v>12</v>
      </c>
      <c r="K12" s="9" t="s">
        <v>26</v>
      </c>
      <c r="L12" s="8">
        <v>14</v>
      </c>
      <c r="M12" s="8">
        <v>15</v>
      </c>
      <c r="N12" s="8">
        <v>16</v>
      </c>
      <c r="O12" s="9" t="s">
        <v>27</v>
      </c>
      <c r="P12" s="8">
        <v>18</v>
      </c>
      <c r="Q12" s="8">
        <v>19</v>
      </c>
      <c r="R12" s="8">
        <v>20</v>
      </c>
      <c r="S12" s="9" t="s">
        <v>28</v>
      </c>
      <c r="T12" s="8">
        <v>21</v>
      </c>
      <c r="U12" s="8">
        <v>22</v>
      </c>
      <c r="V12" s="8">
        <v>23</v>
      </c>
      <c r="W12" s="9" t="s">
        <v>29</v>
      </c>
      <c r="X12" s="8">
        <v>18</v>
      </c>
      <c r="Y12" s="8">
        <v>19</v>
      </c>
      <c r="Z12" s="8">
        <v>20</v>
      </c>
      <c r="AA12" s="9" t="s">
        <v>28</v>
      </c>
      <c r="AB12" s="8">
        <v>21</v>
      </c>
      <c r="AC12" s="8">
        <v>22</v>
      </c>
      <c r="AD12" s="8">
        <v>23</v>
      </c>
      <c r="AE12" s="9" t="s">
        <v>29</v>
      </c>
    </row>
    <row r="13" spans="1:31" ht="15" customHeight="1">
      <c r="A13" s="10"/>
      <c r="B13" s="11"/>
      <c r="C13" s="11" t="s">
        <v>30</v>
      </c>
      <c r="D13" s="12">
        <f>D14+D15</f>
        <v>25578818</v>
      </c>
      <c r="E13" s="12">
        <f>E14+E15</f>
        <v>20483800</v>
      </c>
      <c r="F13" s="12">
        <f>F14+F15</f>
        <v>3221198</v>
      </c>
      <c r="G13" s="12">
        <f>G14+G15</f>
        <v>49283816</v>
      </c>
      <c r="H13" s="12">
        <f t="shared" ref="H13:AE13" si="0">H14+H15</f>
        <v>19938</v>
      </c>
      <c r="I13" s="12">
        <f t="shared" si="0"/>
        <v>1529758</v>
      </c>
      <c r="J13" s="12">
        <f t="shared" si="0"/>
        <v>50754</v>
      </c>
      <c r="K13" s="12">
        <f t="shared" si="0"/>
        <v>1600450</v>
      </c>
      <c r="L13" s="12">
        <f t="shared" si="0"/>
        <v>25598756</v>
      </c>
      <c r="M13" s="12">
        <f t="shared" si="0"/>
        <v>22013558</v>
      </c>
      <c r="N13" s="12">
        <f t="shared" si="0"/>
        <v>3271952</v>
      </c>
      <c r="O13" s="12">
        <f t="shared" si="0"/>
        <v>50884266</v>
      </c>
      <c r="P13" s="12">
        <f t="shared" si="0"/>
        <v>0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2">
        <f t="shared" si="0"/>
        <v>25598756</v>
      </c>
      <c r="U13" s="12">
        <f t="shared" si="0"/>
        <v>22013558</v>
      </c>
      <c r="V13" s="12">
        <f t="shared" si="0"/>
        <v>3271952</v>
      </c>
      <c r="W13" s="12">
        <f t="shared" si="0"/>
        <v>50884266</v>
      </c>
      <c r="X13" s="12">
        <f t="shared" si="0"/>
        <v>0</v>
      </c>
      <c r="Y13" s="12">
        <f t="shared" si="0"/>
        <v>0</v>
      </c>
      <c r="Z13" s="12">
        <f t="shared" si="0"/>
        <v>0</v>
      </c>
      <c r="AA13" s="12">
        <f t="shared" si="0"/>
        <v>0</v>
      </c>
      <c r="AB13" s="12">
        <f t="shared" si="0"/>
        <v>25598756</v>
      </c>
      <c r="AC13" s="12">
        <f t="shared" si="0"/>
        <v>22013558</v>
      </c>
      <c r="AD13" s="12">
        <f t="shared" si="0"/>
        <v>3271952</v>
      </c>
      <c r="AE13" s="12">
        <f t="shared" si="0"/>
        <v>50884266</v>
      </c>
    </row>
    <row r="14" spans="1:31" ht="12" customHeight="1">
      <c r="A14" s="13"/>
      <c r="B14" s="13"/>
      <c r="C14" s="14" t="s">
        <v>31</v>
      </c>
      <c r="D14" s="15">
        <v>3149941</v>
      </c>
      <c r="E14" s="15">
        <v>2011329</v>
      </c>
      <c r="F14" s="15">
        <v>72127</v>
      </c>
      <c r="G14" s="16">
        <f>SUM(D14:F14)</f>
        <v>5233397</v>
      </c>
      <c r="H14" s="17">
        <v>-62</v>
      </c>
      <c r="I14" s="17">
        <v>62</v>
      </c>
      <c r="J14" s="17">
        <v>0</v>
      </c>
      <c r="K14" s="16">
        <f>SUM(H14:J14)</f>
        <v>0</v>
      </c>
      <c r="L14" s="18">
        <f>D14+H14</f>
        <v>3149879</v>
      </c>
      <c r="M14" s="18">
        <f>E14+I14</f>
        <v>2011391</v>
      </c>
      <c r="N14" s="18">
        <f>F14+J14</f>
        <v>72127</v>
      </c>
      <c r="O14" s="16">
        <f>SUM(L14:N14)</f>
        <v>5233397</v>
      </c>
      <c r="P14" s="19">
        <v>0</v>
      </c>
      <c r="Q14" s="19">
        <v>0</v>
      </c>
      <c r="R14" s="19">
        <v>0</v>
      </c>
      <c r="S14" s="16">
        <f>SUM(P14:R14)</f>
        <v>0</v>
      </c>
      <c r="T14" s="18">
        <f>L14+P14</f>
        <v>3149879</v>
      </c>
      <c r="U14" s="18">
        <f>M14+Q14</f>
        <v>2011391</v>
      </c>
      <c r="V14" s="18">
        <f>N14+R14</f>
        <v>72127</v>
      </c>
      <c r="W14" s="16">
        <f>SUM(T14:V14)</f>
        <v>5233397</v>
      </c>
      <c r="X14" s="19"/>
      <c r="Y14" s="19">
        <f>-2+2</f>
        <v>0</v>
      </c>
      <c r="Z14" s="19"/>
      <c r="AA14" s="16">
        <f>SUM(X14:Z14)</f>
        <v>0</v>
      </c>
      <c r="AB14" s="18">
        <f>T14+X14</f>
        <v>3149879</v>
      </c>
      <c r="AC14" s="18">
        <f>U14+Y14</f>
        <v>2011391</v>
      </c>
      <c r="AD14" s="18">
        <f>V14+Z14</f>
        <v>72127</v>
      </c>
      <c r="AE14" s="16">
        <f>SUM(AB14:AD14)</f>
        <v>5233397</v>
      </c>
    </row>
    <row r="15" spans="1:31" ht="12" customHeight="1">
      <c r="A15" s="13"/>
      <c r="B15" s="13"/>
      <c r="C15" s="14" t="s">
        <v>32</v>
      </c>
      <c r="D15" s="19">
        <f>D16+D27+D41+D45+D47</f>
        <v>22428877</v>
      </c>
      <c r="E15" s="19">
        <f>E16+E27+E41+E45+E47</f>
        <v>18472471</v>
      </c>
      <c r="F15" s="19">
        <f>F16+F27+F41+F45+F47</f>
        <v>3149071</v>
      </c>
      <c r="G15" s="16">
        <f>G16+G27+G41+G45+G47</f>
        <v>44050419</v>
      </c>
      <c r="H15" s="19">
        <f t="shared" ref="H15:AE15" si="1">H16+H27+H41+H45+H47</f>
        <v>20000</v>
      </c>
      <c r="I15" s="19">
        <f t="shared" si="1"/>
        <v>1529696</v>
      </c>
      <c r="J15" s="19">
        <f t="shared" si="1"/>
        <v>50754</v>
      </c>
      <c r="K15" s="16">
        <f t="shared" si="1"/>
        <v>1600450</v>
      </c>
      <c r="L15" s="19">
        <f t="shared" si="1"/>
        <v>22448877</v>
      </c>
      <c r="M15" s="19">
        <f t="shared" si="1"/>
        <v>20002167</v>
      </c>
      <c r="N15" s="19">
        <f t="shared" si="1"/>
        <v>3199825</v>
      </c>
      <c r="O15" s="16">
        <f t="shared" si="1"/>
        <v>45650869</v>
      </c>
      <c r="P15" s="19">
        <f t="shared" si="1"/>
        <v>0</v>
      </c>
      <c r="Q15" s="19">
        <f t="shared" si="1"/>
        <v>0</v>
      </c>
      <c r="R15" s="19">
        <f t="shared" si="1"/>
        <v>0</v>
      </c>
      <c r="S15" s="16">
        <f t="shared" si="1"/>
        <v>0</v>
      </c>
      <c r="T15" s="19">
        <f t="shared" si="1"/>
        <v>22448877</v>
      </c>
      <c r="U15" s="19">
        <f t="shared" si="1"/>
        <v>20002167</v>
      </c>
      <c r="V15" s="19">
        <f t="shared" si="1"/>
        <v>3199825</v>
      </c>
      <c r="W15" s="16">
        <f t="shared" si="1"/>
        <v>45650869</v>
      </c>
      <c r="X15" s="19">
        <f t="shared" si="1"/>
        <v>0</v>
      </c>
      <c r="Y15" s="19">
        <f t="shared" si="1"/>
        <v>0</v>
      </c>
      <c r="Z15" s="19">
        <f t="shared" si="1"/>
        <v>0</v>
      </c>
      <c r="AA15" s="16">
        <f t="shared" si="1"/>
        <v>0</v>
      </c>
      <c r="AB15" s="19">
        <f t="shared" si="1"/>
        <v>22448877</v>
      </c>
      <c r="AC15" s="19">
        <f t="shared" si="1"/>
        <v>20002167</v>
      </c>
      <c r="AD15" s="19">
        <f t="shared" si="1"/>
        <v>3199825</v>
      </c>
      <c r="AE15" s="16">
        <f t="shared" si="1"/>
        <v>45650869</v>
      </c>
    </row>
    <row r="16" spans="1:31" ht="12" customHeight="1">
      <c r="A16" s="13" t="s">
        <v>33</v>
      </c>
      <c r="B16" s="13"/>
      <c r="C16" s="14" t="s">
        <v>34</v>
      </c>
      <c r="D16" s="19">
        <f>SUM(D17:D26)</f>
        <v>18526491</v>
      </c>
      <c r="E16" s="19">
        <f>SUM(E17:E26)</f>
        <v>18000</v>
      </c>
      <c r="F16" s="19">
        <f>SUM(F17:F26)</f>
        <v>0</v>
      </c>
      <c r="G16" s="16">
        <f>SUM(G17:G26)</f>
        <v>18544491</v>
      </c>
      <c r="H16" s="19">
        <f t="shared" ref="H16:AE16" si="2">SUM(H17:H26)</f>
        <v>20000</v>
      </c>
      <c r="I16" s="19">
        <f t="shared" si="2"/>
        <v>0</v>
      </c>
      <c r="J16" s="19">
        <f t="shared" si="2"/>
        <v>0</v>
      </c>
      <c r="K16" s="16">
        <f t="shared" si="2"/>
        <v>20000</v>
      </c>
      <c r="L16" s="19">
        <f t="shared" si="2"/>
        <v>18546491</v>
      </c>
      <c r="M16" s="19">
        <f t="shared" si="2"/>
        <v>18000</v>
      </c>
      <c r="N16" s="19">
        <f t="shared" si="2"/>
        <v>0</v>
      </c>
      <c r="O16" s="16">
        <f t="shared" si="2"/>
        <v>18564491</v>
      </c>
      <c r="P16" s="19">
        <f t="shared" si="2"/>
        <v>0</v>
      </c>
      <c r="Q16" s="19">
        <f t="shared" si="2"/>
        <v>0</v>
      </c>
      <c r="R16" s="19">
        <f t="shared" si="2"/>
        <v>0</v>
      </c>
      <c r="S16" s="16">
        <f t="shared" si="2"/>
        <v>0</v>
      </c>
      <c r="T16" s="19">
        <f t="shared" si="2"/>
        <v>18546491</v>
      </c>
      <c r="U16" s="19">
        <f t="shared" si="2"/>
        <v>18000</v>
      </c>
      <c r="V16" s="19">
        <f t="shared" si="2"/>
        <v>0</v>
      </c>
      <c r="W16" s="16">
        <f t="shared" si="2"/>
        <v>18564491</v>
      </c>
      <c r="X16" s="19">
        <f t="shared" si="2"/>
        <v>0</v>
      </c>
      <c r="Y16" s="19">
        <f t="shared" si="2"/>
        <v>0</v>
      </c>
      <c r="Z16" s="19">
        <f t="shared" si="2"/>
        <v>0</v>
      </c>
      <c r="AA16" s="16">
        <f t="shared" si="2"/>
        <v>0</v>
      </c>
      <c r="AB16" s="19">
        <f t="shared" si="2"/>
        <v>18546491</v>
      </c>
      <c r="AC16" s="19">
        <f t="shared" si="2"/>
        <v>18000</v>
      </c>
      <c r="AD16" s="19">
        <f t="shared" si="2"/>
        <v>0</v>
      </c>
      <c r="AE16" s="16">
        <f t="shared" si="2"/>
        <v>18564491</v>
      </c>
    </row>
    <row r="17" spans="1:31" ht="12" customHeight="1">
      <c r="A17" s="20"/>
      <c r="B17" s="21" t="s">
        <v>35</v>
      </c>
      <c r="C17" s="22" t="s">
        <v>36</v>
      </c>
      <c r="D17" s="17">
        <v>335707</v>
      </c>
      <c r="E17" s="17">
        <v>0</v>
      </c>
      <c r="F17" s="17">
        <v>0</v>
      </c>
      <c r="G17" s="23">
        <f>SUM(D17:F17)</f>
        <v>335707</v>
      </c>
      <c r="H17" s="17">
        <v>0</v>
      </c>
      <c r="I17" s="17">
        <v>0</v>
      </c>
      <c r="J17" s="17">
        <v>0</v>
      </c>
      <c r="K17" s="23">
        <f>SUM(H17:J17)</f>
        <v>0</v>
      </c>
      <c r="L17" s="24">
        <f>D17+H17</f>
        <v>335707</v>
      </c>
      <c r="M17" s="25">
        <f>E17+I17</f>
        <v>0</v>
      </c>
      <c r="N17" s="25">
        <f>F17+J17</f>
        <v>0</v>
      </c>
      <c r="O17" s="23">
        <f>SUM(L17:N17)</f>
        <v>335707</v>
      </c>
      <c r="P17" s="24">
        <v>0</v>
      </c>
      <c r="Q17" s="25">
        <v>0</v>
      </c>
      <c r="R17" s="25">
        <v>0</v>
      </c>
      <c r="S17" s="23">
        <f>SUM(P17:R17)</f>
        <v>0</v>
      </c>
      <c r="T17" s="24">
        <f>L17+P17</f>
        <v>335707</v>
      </c>
      <c r="U17" s="25">
        <f>M17+Q17</f>
        <v>0</v>
      </c>
      <c r="V17" s="25">
        <f>N17+R17</f>
        <v>0</v>
      </c>
      <c r="W17" s="23">
        <f>SUM(T17:V17)</f>
        <v>335707</v>
      </c>
      <c r="X17" s="24">
        <v>0</v>
      </c>
      <c r="Y17" s="25">
        <v>0</v>
      </c>
      <c r="Z17" s="25">
        <v>0</v>
      </c>
      <c r="AA17" s="23">
        <f>SUM(X17:Z17)</f>
        <v>0</v>
      </c>
      <c r="AB17" s="24">
        <f>T17+X17</f>
        <v>335707</v>
      </c>
      <c r="AC17" s="25">
        <f>U17+Y17</f>
        <v>0</v>
      </c>
      <c r="AD17" s="25">
        <f>V17+Z17</f>
        <v>0</v>
      </c>
      <c r="AE17" s="23">
        <f>SUM(AB17:AD17)</f>
        <v>335707</v>
      </c>
    </row>
    <row r="18" spans="1:31" ht="12" customHeight="1">
      <c r="A18" s="20"/>
      <c r="B18" s="21" t="s">
        <v>37</v>
      </c>
      <c r="C18" s="22" t="s">
        <v>38</v>
      </c>
      <c r="D18" s="17">
        <v>16472120</v>
      </c>
      <c r="E18" s="17">
        <v>0</v>
      </c>
      <c r="F18" s="17">
        <v>0</v>
      </c>
      <c r="G18" s="23">
        <f>SUM(D18:F18)</f>
        <v>16472120</v>
      </c>
      <c r="H18" s="17">
        <v>0</v>
      </c>
      <c r="I18" s="17">
        <v>0</v>
      </c>
      <c r="J18" s="17">
        <v>0</v>
      </c>
      <c r="K18" s="23">
        <f>SUM(H18:J18)</f>
        <v>0</v>
      </c>
      <c r="L18" s="24">
        <f t="shared" ref="L18:N26" si="3">D18+H18</f>
        <v>16472120</v>
      </c>
      <c r="M18" s="25">
        <f t="shared" si="3"/>
        <v>0</v>
      </c>
      <c r="N18" s="25">
        <f t="shared" si="3"/>
        <v>0</v>
      </c>
      <c r="O18" s="23">
        <f>SUM(L18:N18)</f>
        <v>16472120</v>
      </c>
      <c r="P18" s="24">
        <v>0</v>
      </c>
      <c r="Q18" s="25">
        <v>0</v>
      </c>
      <c r="R18" s="25">
        <v>0</v>
      </c>
      <c r="S18" s="23">
        <f>SUM(P18:R18)</f>
        <v>0</v>
      </c>
      <c r="T18" s="24">
        <f t="shared" ref="T18:V26" si="4">L18+P18</f>
        <v>16472120</v>
      </c>
      <c r="U18" s="25">
        <f t="shared" si="4"/>
        <v>0</v>
      </c>
      <c r="V18" s="25">
        <f t="shared" si="4"/>
        <v>0</v>
      </c>
      <c r="W18" s="23">
        <f>SUM(T18:V18)</f>
        <v>16472120</v>
      </c>
      <c r="X18" s="24">
        <v>0</v>
      </c>
      <c r="Y18" s="25">
        <v>0</v>
      </c>
      <c r="Z18" s="25">
        <v>0</v>
      </c>
      <c r="AA18" s="23">
        <f>SUM(X18:Z18)</f>
        <v>0</v>
      </c>
      <c r="AB18" s="24">
        <f t="shared" ref="AB18:AD26" si="5">T18+X18</f>
        <v>16472120</v>
      </c>
      <c r="AC18" s="25">
        <f t="shared" si="5"/>
        <v>0</v>
      </c>
      <c r="AD18" s="25">
        <f t="shared" si="5"/>
        <v>0</v>
      </c>
      <c r="AE18" s="23">
        <f>SUM(AB18:AD18)</f>
        <v>16472120</v>
      </c>
    </row>
    <row r="19" spans="1:31" ht="12" customHeight="1">
      <c r="A19" s="20"/>
      <c r="B19" s="21" t="s">
        <v>39</v>
      </c>
      <c r="C19" s="22" t="s">
        <v>40</v>
      </c>
      <c r="D19" s="17">
        <v>550470</v>
      </c>
      <c r="E19" s="17">
        <v>0</v>
      </c>
      <c r="F19" s="17">
        <v>0</v>
      </c>
      <c r="G19" s="23">
        <f t="shared" ref="G19:G24" si="6">SUM(D19:F19)</f>
        <v>550470</v>
      </c>
      <c r="H19" s="17">
        <v>0</v>
      </c>
      <c r="I19" s="17">
        <v>0</v>
      </c>
      <c r="J19" s="17">
        <v>0</v>
      </c>
      <c r="K19" s="23">
        <f t="shared" ref="K19:K24" si="7">SUM(H19:J19)</f>
        <v>0</v>
      </c>
      <c r="L19" s="24">
        <f t="shared" si="3"/>
        <v>550470</v>
      </c>
      <c r="M19" s="25">
        <f t="shared" si="3"/>
        <v>0</v>
      </c>
      <c r="N19" s="25">
        <f t="shared" si="3"/>
        <v>0</v>
      </c>
      <c r="O19" s="23">
        <f t="shared" ref="O19:O24" si="8">SUM(L19:N19)</f>
        <v>550470</v>
      </c>
      <c r="P19" s="24">
        <v>0</v>
      </c>
      <c r="Q19" s="25">
        <v>0</v>
      </c>
      <c r="R19" s="25">
        <v>0</v>
      </c>
      <c r="S19" s="23">
        <f t="shared" ref="S19:S24" si="9">SUM(P19:R19)</f>
        <v>0</v>
      </c>
      <c r="T19" s="24">
        <f t="shared" si="4"/>
        <v>550470</v>
      </c>
      <c r="U19" s="25">
        <f t="shared" si="4"/>
        <v>0</v>
      </c>
      <c r="V19" s="25">
        <f t="shared" si="4"/>
        <v>0</v>
      </c>
      <c r="W19" s="23">
        <f t="shared" ref="W19:W24" si="10">SUM(T19:V19)</f>
        <v>550470</v>
      </c>
      <c r="X19" s="24">
        <v>0</v>
      </c>
      <c r="Y19" s="25">
        <v>0</v>
      </c>
      <c r="Z19" s="25">
        <v>0</v>
      </c>
      <c r="AA19" s="23">
        <f t="shared" ref="AA19:AA24" si="11">SUM(X19:Z19)</f>
        <v>0</v>
      </c>
      <c r="AB19" s="24">
        <f t="shared" si="5"/>
        <v>550470</v>
      </c>
      <c r="AC19" s="25">
        <f t="shared" si="5"/>
        <v>0</v>
      </c>
      <c r="AD19" s="25">
        <f t="shared" si="5"/>
        <v>0</v>
      </c>
      <c r="AE19" s="23">
        <f t="shared" ref="AE19:AE24" si="12">SUM(AB19:AD19)</f>
        <v>550470</v>
      </c>
    </row>
    <row r="20" spans="1:31" ht="12" customHeight="1">
      <c r="A20" s="20"/>
      <c r="B20" s="21" t="s">
        <v>41</v>
      </c>
      <c r="C20" s="22" t="s">
        <v>42</v>
      </c>
      <c r="D20" s="17">
        <v>61585</v>
      </c>
      <c r="E20" s="17">
        <v>0</v>
      </c>
      <c r="F20" s="17">
        <v>0</v>
      </c>
      <c r="G20" s="23">
        <f t="shared" si="6"/>
        <v>61585</v>
      </c>
      <c r="H20" s="17">
        <v>0</v>
      </c>
      <c r="I20" s="17">
        <v>0</v>
      </c>
      <c r="J20" s="17">
        <v>0</v>
      </c>
      <c r="K20" s="23">
        <f t="shared" si="7"/>
        <v>0</v>
      </c>
      <c r="L20" s="24">
        <f t="shared" si="3"/>
        <v>61585</v>
      </c>
      <c r="M20" s="25">
        <f t="shared" si="3"/>
        <v>0</v>
      </c>
      <c r="N20" s="25">
        <f t="shared" si="3"/>
        <v>0</v>
      </c>
      <c r="O20" s="23">
        <f t="shared" si="8"/>
        <v>61585</v>
      </c>
      <c r="P20" s="24">
        <v>0</v>
      </c>
      <c r="Q20" s="25">
        <v>0</v>
      </c>
      <c r="R20" s="25">
        <v>0</v>
      </c>
      <c r="S20" s="23">
        <f t="shared" si="9"/>
        <v>0</v>
      </c>
      <c r="T20" s="24">
        <f t="shared" si="4"/>
        <v>61585</v>
      </c>
      <c r="U20" s="25">
        <f t="shared" si="4"/>
        <v>0</v>
      </c>
      <c r="V20" s="25">
        <f t="shared" si="4"/>
        <v>0</v>
      </c>
      <c r="W20" s="23">
        <f t="shared" si="10"/>
        <v>61585</v>
      </c>
      <c r="X20" s="24">
        <v>0</v>
      </c>
      <c r="Y20" s="25">
        <v>0</v>
      </c>
      <c r="Z20" s="25">
        <v>0</v>
      </c>
      <c r="AA20" s="23">
        <f t="shared" si="11"/>
        <v>0</v>
      </c>
      <c r="AB20" s="24">
        <f t="shared" si="5"/>
        <v>61585</v>
      </c>
      <c r="AC20" s="25">
        <f t="shared" si="5"/>
        <v>0</v>
      </c>
      <c r="AD20" s="25">
        <f t="shared" si="5"/>
        <v>0</v>
      </c>
      <c r="AE20" s="23">
        <f t="shared" si="12"/>
        <v>61585</v>
      </c>
    </row>
    <row r="21" spans="1:31" ht="12" customHeight="1">
      <c r="A21" s="20"/>
      <c r="B21" s="21" t="s">
        <v>43</v>
      </c>
      <c r="C21" s="22" t="s">
        <v>44</v>
      </c>
      <c r="D21" s="17">
        <v>651666</v>
      </c>
      <c r="E21" s="17">
        <v>0</v>
      </c>
      <c r="F21" s="17">
        <v>0</v>
      </c>
      <c r="G21" s="23">
        <f t="shared" si="6"/>
        <v>651666</v>
      </c>
      <c r="H21" s="17">
        <v>0</v>
      </c>
      <c r="I21" s="17">
        <v>0</v>
      </c>
      <c r="J21" s="17">
        <v>0</v>
      </c>
      <c r="K21" s="23">
        <f t="shared" si="7"/>
        <v>0</v>
      </c>
      <c r="L21" s="24">
        <f t="shared" si="3"/>
        <v>651666</v>
      </c>
      <c r="M21" s="25">
        <f t="shared" si="3"/>
        <v>0</v>
      </c>
      <c r="N21" s="25">
        <f t="shared" si="3"/>
        <v>0</v>
      </c>
      <c r="O21" s="23">
        <f t="shared" si="8"/>
        <v>651666</v>
      </c>
      <c r="P21" s="24">
        <v>0</v>
      </c>
      <c r="Q21" s="25">
        <v>0</v>
      </c>
      <c r="R21" s="25">
        <v>0</v>
      </c>
      <c r="S21" s="23">
        <f t="shared" si="9"/>
        <v>0</v>
      </c>
      <c r="T21" s="24">
        <f t="shared" si="4"/>
        <v>651666</v>
      </c>
      <c r="U21" s="25">
        <f t="shared" si="4"/>
        <v>0</v>
      </c>
      <c r="V21" s="25">
        <f t="shared" si="4"/>
        <v>0</v>
      </c>
      <c r="W21" s="23">
        <f t="shared" si="10"/>
        <v>651666</v>
      </c>
      <c r="X21" s="24">
        <v>0</v>
      </c>
      <c r="Y21" s="25">
        <v>0</v>
      </c>
      <c r="Z21" s="25">
        <v>0</v>
      </c>
      <c r="AA21" s="23">
        <f t="shared" si="11"/>
        <v>0</v>
      </c>
      <c r="AB21" s="24">
        <f t="shared" si="5"/>
        <v>651666</v>
      </c>
      <c r="AC21" s="25">
        <f t="shared" si="5"/>
        <v>0</v>
      </c>
      <c r="AD21" s="25">
        <f t="shared" si="5"/>
        <v>0</v>
      </c>
      <c r="AE21" s="23">
        <f t="shared" si="12"/>
        <v>651666</v>
      </c>
    </row>
    <row r="22" spans="1:31" ht="12" customHeight="1">
      <c r="A22" s="20"/>
      <c r="B22" s="21" t="s">
        <v>45</v>
      </c>
      <c r="C22" s="22" t="s">
        <v>46</v>
      </c>
      <c r="D22" s="17">
        <v>56135</v>
      </c>
      <c r="E22" s="17">
        <v>0</v>
      </c>
      <c r="F22" s="17">
        <v>0</v>
      </c>
      <c r="G22" s="23">
        <f t="shared" si="6"/>
        <v>56135</v>
      </c>
      <c r="H22" s="17">
        <v>0</v>
      </c>
      <c r="I22" s="17">
        <v>0</v>
      </c>
      <c r="J22" s="17">
        <v>0</v>
      </c>
      <c r="K22" s="23">
        <f t="shared" si="7"/>
        <v>0</v>
      </c>
      <c r="L22" s="24">
        <f t="shared" si="3"/>
        <v>56135</v>
      </c>
      <c r="M22" s="25">
        <f t="shared" si="3"/>
        <v>0</v>
      </c>
      <c r="N22" s="25">
        <f t="shared" si="3"/>
        <v>0</v>
      </c>
      <c r="O22" s="23">
        <f t="shared" si="8"/>
        <v>56135</v>
      </c>
      <c r="P22" s="24">
        <v>0</v>
      </c>
      <c r="Q22" s="25">
        <v>0</v>
      </c>
      <c r="R22" s="25">
        <v>0</v>
      </c>
      <c r="S22" s="23">
        <f t="shared" si="9"/>
        <v>0</v>
      </c>
      <c r="T22" s="24">
        <f t="shared" si="4"/>
        <v>56135</v>
      </c>
      <c r="U22" s="25">
        <f t="shared" si="4"/>
        <v>0</v>
      </c>
      <c r="V22" s="25">
        <f t="shared" si="4"/>
        <v>0</v>
      </c>
      <c r="W22" s="23">
        <f t="shared" si="10"/>
        <v>56135</v>
      </c>
      <c r="X22" s="24">
        <v>0</v>
      </c>
      <c r="Y22" s="25">
        <v>0</v>
      </c>
      <c r="Z22" s="25">
        <v>0</v>
      </c>
      <c r="AA22" s="23">
        <f t="shared" si="11"/>
        <v>0</v>
      </c>
      <c r="AB22" s="24">
        <f t="shared" si="5"/>
        <v>56135</v>
      </c>
      <c r="AC22" s="25">
        <f t="shared" si="5"/>
        <v>0</v>
      </c>
      <c r="AD22" s="25">
        <f t="shared" si="5"/>
        <v>0</v>
      </c>
      <c r="AE22" s="23">
        <f t="shared" si="12"/>
        <v>56135</v>
      </c>
    </row>
    <row r="23" spans="1:31" ht="12" customHeight="1">
      <c r="A23" s="20"/>
      <c r="B23" s="21" t="s">
        <v>47</v>
      </c>
      <c r="C23" s="22" t="s">
        <v>48</v>
      </c>
      <c r="D23" s="17">
        <v>322119</v>
      </c>
      <c r="E23" s="17">
        <v>0</v>
      </c>
      <c r="F23" s="17">
        <v>0</v>
      </c>
      <c r="G23" s="23">
        <f t="shared" si="6"/>
        <v>322119</v>
      </c>
      <c r="H23" s="17">
        <v>20000</v>
      </c>
      <c r="I23" s="17">
        <v>0</v>
      </c>
      <c r="J23" s="17">
        <v>0</v>
      </c>
      <c r="K23" s="23">
        <f t="shared" si="7"/>
        <v>20000</v>
      </c>
      <c r="L23" s="24">
        <f t="shared" si="3"/>
        <v>342119</v>
      </c>
      <c r="M23" s="25">
        <f t="shared" si="3"/>
        <v>0</v>
      </c>
      <c r="N23" s="25">
        <f t="shared" si="3"/>
        <v>0</v>
      </c>
      <c r="O23" s="23">
        <f t="shared" si="8"/>
        <v>342119</v>
      </c>
      <c r="P23" s="24">
        <v>0</v>
      </c>
      <c r="Q23" s="25">
        <v>0</v>
      </c>
      <c r="R23" s="25">
        <v>0</v>
      </c>
      <c r="S23" s="23">
        <f t="shared" si="9"/>
        <v>0</v>
      </c>
      <c r="T23" s="24">
        <f t="shared" si="4"/>
        <v>342119</v>
      </c>
      <c r="U23" s="25">
        <f t="shared" si="4"/>
        <v>0</v>
      </c>
      <c r="V23" s="25">
        <f t="shared" si="4"/>
        <v>0</v>
      </c>
      <c r="W23" s="23">
        <f t="shared" si="10"/>
        <v>342119</v>
      </c>
      <c r="X23" s="24">
        <v>0</v>
      </c>
      <c r="Y23" s="25">
        <v>0</v>
      </c>
      <c r="Z23" s="25">
        <v>0</v>
      </c>
      <c r="AA23" s="23">
        <f t="shared" si="11"/>
        <v>0</v>
      </c>
      <c r="AB23" s="24">
        <f t="shared" si="5"/>
        <v>342119</v>
      </c>
      <c r="AC23" s="25">
        <f t="shared" si="5"/>
        <v>0</v>
      </c>
      <c r="AD23" s="25">
        <f t="shared" si="5"/>
        <v>0</v>
      </c>
      <c r="AE23" s="23">
        <f t="shared" si="12"/>
        <v>342119</v>
      </c>
    </row>
    <row r="24" spans="1:31" ht="12" customHeight="1">
      <c r="A24" s="20"/>
      <c r="B24" s="21" t="s">
        <v>49</v>
      </c>
      <c r="C24" s="22" t="s">
        <v>50</v>
      </c>
      <c r="D24" s="17">
        <v>34020</v>
      </c>
      <c r="E24" s="17">
        <v>0</v>
      </c>
      <c r="F24" s="17">
        <v>0</v>
      </c>
      <c r="G24" s="23">
        <f t="shared" si="6"/>
        <v>34020</v>
      </c>
      <c r="H24" s="17">
        <v>0</v>
      </c>
      <c r="I24" s="17">
        <v>0</v>
      </c>
      <c r="J24" s="17">
        <v>0</v>
      </c>
      <c r="K24" s="23">
        <f t="shared" si="7"/>
        <v>0</v>
      </c>
      <c r="L24" s="24">
        <f t="shared" si="3"/>
        <v>34020</v>
      </c>
      <c r="M24" s="25">
        <f t="shared" si="3"/>
        <v>0</v>
      </c>
      <c r="N24" s="25">
        <f t="shared" si="3"/>
        <v>0</v>
      </c>
      <c r="O24" s="23">
        <f t="shared" si="8"/>
        <v>34020</v>
      </c>
      <c r="P24" s="24">
        <v>0</v>
      </c>
      <c r="Q24" s="25">
        <v>0</v>
      </c>
      <c r="R24" s="25">
        <v>0</v>
      </c>
      <c r="S24" s="23">
        <f t="shared" si="9"/>
        <v>0</v>
      </c>
      <c r="T24" s="24">
        <f t="shared" si="4"/>
        <v>34020</v>
      </c>
      <c r="U24" s="25">
        <f t="shared" si="4"/>
        <v>0</v>
      </c>
      <c r="V24" s="25">
        <f t="shared" si="4"/>
        <v>0</v>
      </c>
      <c r="W24" s="23">
        <f t="shared" si="10"/>
        <v>34020</v>
      </c>
      <c r="X24" s="24">
        <v>0</v>
      </c>
      <c r="Y24" s="25">
        <v>0</v>
      </c>
      <c r="Z24" s="25">
        <v>0</v>
      </c>
      <c r="AA24" s="23">
        <f t="shared" si="11"/>
        <v>0</v>
      </c>
      <c r="AB24" s="24">
        <f t="shared" si="5"/>
        <v>34020</v>
      </c>
      <c r="AC24" s="25">
        <f t="shared" si="5"/>
        <v>0</v>
      </c>
      <c r="AD24" s="25">
        <f t="shared" si="5"/>
        <v>0</v>
      </c>
      <c r="AE24" s="23">
        <f t="shared" si="12"/>
        <v>34020</v>
      </c>
    </row>
    <row r="25" spans="1:31" ht="12" customHeight="1">
      <c r="A25" s="20"/>
      <c r="B25" s="21" t="s">
        <v>51</v>
      </c>
      <c r="C25" s="22" t="s">
        <v>52</v>
      </c>
      <c r="D25" s="17">
        <v>42669</v>
      </c>
      <c r="E25" s="17">
        <v>0</v>
      </c>
      <c r="F25" s="17">
        <v>0</v>
      </c>
      <c r="G25" s="23">
        <f>SUM(D25:F25)</f>
        <v>42669</v>
      </c>
      <c r="H25" s="17">
        <v>0</v>
      </c>
      <c r="I25" s="17">
        <v>0</v>
      </c>
      <c r="J25" s="17">
        <v>0</v>
      </c>
      <c r="K25" s="23">
        <f>SUM(H25:J25)</f>
        <v>0</v>
      </c>
      <c r="L25" s="24">
        <f t="shared" si="3"/>
        <v>42669</v>
      </c>
      <c r="M25" s="25">
        <f t="shared" si="3"/>
        <v>0</v>
      </c>
      <c r="N25" s="25">
        <f t="shared" si="3"/>
        <v>0</v>
      </c>
      <c r="O25" s="23">
        <f>SUM(L25:N25)</f>
        <v>42669</v>
      </c>
      <c r="P25" s="24">
        <v>0</v>
      </c>
      <c r="Q25" s="25">
        <v>0</v>
      </c>
      <c r="R25" s="25">
        <v>0</v>
      </c>
      <c r="S25" s="23">
        <f>SUM(P25:R25)</f>
        <v>0</v>
      </c>
      <c r="T25" s="24">
        <f t="shared" si="4"/>
        <v>42669</v>
      </c>
      <c r="U25" s="25">
        <f t="shared" si="4"/>
        <v>0</v>
      </c>
      <c r="V25" s="25">
        <f t="shared" si="4"/>
        <v>0</v>
      </c>
      <c r="W25" s="23">
        <f>SUM(T25:V25)</f>
        <v>42669</v>
      </c>
      <c r="X25" s="24">
        <v>0</v>
      </c>
      <c r="Y25" s="25">
        <v>0</v>
      </c>
      <c r="Z25" s="25">
        <v>0</v>
      </c>
      <c r="AA25" s="23">
        <f>SUM(X25:Z25)</f>
        <v>0</v>
      </c>
      <c r="AB25" s="24">
        <f t="shared" si="5"/>
        <v>42669</v>
      </c>
      <c r="AC25" s="25">
        <f t="shared" si="5"/>
        <v>0</v>
      </c>
      <c r="AD25" s="25">
        <f t="shared" si="5"/>
        <v>0</v>
      </c>
      <c r="AE25" s="23">
        <f>SUM(AB25:AD25)</f>
        <v>42669</v>
      </c>
    </row>
    <row r="26" spans="1:31" ht="12" customHeight="1" outlineLevel="1">
      <c r="A26" s="20"/>
      <c r="B26" s="21" t="s">
        <v>53</v>
      </c>
      <c r="C26" s="22" t="s">
        <v>54</v>
      </c>
      <c r="D26" s="17">
        <v>0</v>
      </c>
      <c r="E26" s="17">
        <v>18000</v>
      </c>
      <c r="F26" s="25">
        <v>0</v>
      </c>
      <c r="G26" s="23">
        <f>SUM(D26:F26)</f>
        <v>18000</v>
      </c>
      <c r="H26" s="17">
        <v>0</v>
      </c>
      <c r="I26" s="17">
        <v>0</v>
      </c>
      <c r="J26" s="17">
        <v>0</v>
      </c>
      <c r="K26" s="23">
        <f>SUM(H26:J26)</f>
        <v>0</v>
      </c>
      <c r="L26" s="24">
        <f t="shared" si="3"/>
        <v>0</v>
      </c>
      <c r="M26" s="25">
        <f t="shared" si="3"/>
        <v>18000</v>
      </c>
      <c r="N26" s="25">
        <f t="shared" si="3"/>
        <v>0</v>
      </c>
      <c r="O26" s="23">
        <f>SUM(L26:N26)</f>
        <v>18000</v>
      </c>
      <c r="P26" s="17"/>
      <c r="Q26" s="25"/>
      <c r="R26" s="25"/>
      <c r="S26" s="23">
        <f>SUM(P26:R26)</f>
        <v>0</v>
      </c>
      <c r="T26" s="24">
        <f t="shared" si="4"/>
        <v>0</v>
      </c>
      <c r="U26" s="25">
        <f t="shared" si="4"/>
        <v>18000</v>
      </c>
      <c r="V26" s="25">
        <f t="shared" si="4"/>
        <v>0</v>
      </c>
      <c r="W26" s="23">
        <f>SUM(T26:V26)</f>
        <v>18000</v>
      </c>
      <c r="X26" s="24">
        <v>0</v>
      </c>
      <c r="Y26" s="25">
        <v>0</v>
      </c>
      <c r="Z26" s="25">
        <v>0</v>
      </c>
      <c r="AA26" s="23">
        <f>SUM(X26:Z26)</f>
        <v>0</v>
      </c>
      <c r="AB26" s="24">
        <f t="shared" si="5"/>
        <v>0</v>
      </c>
      <c r="AC26" s="25">
        <f t="shared" si="5"/>
        <v>18000</v>
      </c>
      <c r="AD26" s="25">
        <f t="shared" si="5"/>
        <v>0</v>
      </c>
      <c r="AE26" s="23">
        <f>SUM(AB26:AD26)</f>
        <v>18000</v>
      </c>
    </row>
    <row r="27" spans="1:31" ht="12" customHeight="1">
      <c r="A27" s="13" t="s">
        <v>55</v>
      </c>
      <c r="B27" s="13"/>
      <c r="C27" s="26" t="s">
        <v>56</v>
      </c>
      <c r="D27" s="19">
        <f>SUM(D28:D40)</f>
        <v>140450</v>
      </c>
      <c r="E27" s="19">
        <f>SUM(E28:E40)</f>
        <v>0</v>
      </c>
      <c r="F27" s="19">
        <f>SUM(F28:F40)</f>
        <v>856335</v>
      </c>
      <c r="G27" s="16">
        <f>SUM(G28:G40)</f>
        <v>996785</v>
      </c>
      <c r="H27" s="19">
        <f t="shared" ref="H27:AE27" si="13">SUM(H28:H40)</f>
        <v>0</v>
      </c>
      <c r="I27" s="19">
        <f t="shared" si="13"/>
        <v>0</v>
      </c>
      <c r="J27" s="19">
        <f t="shared" si="13"/>
        <v>39922</v>
      </c>
      <c r="K27" s="16">
        <f t="shared" si="13"/>
        <v>39922</v>
      </c>
      <c r="L27" s="19">
        <f t="shared" si="13"/>
        <v>140450</v>
      </c>
      <c r="M27" s="19">
        <f t="shared" si="13"/>
        <v>0</v>
      </c>
      <c r="N27" s="19">
        <f t="shared" si="13"/>
        <v>896257</v>
      </c>
      <c r="O27" s="16">
        <f t="shared" si="13"/>
        <v>1036707</v>
      </c>
      <c r="P27" s="19">
        <f t="shared" si="13"/>
        <v>0</v>
      </c>
      <c r="Q27" s="19">
        <f t="shared" si="13"/>
        <v>0</v>
      </c>
      <c r="R27" s="19">
        <f t="shared" si="13"/>
        <v>0</v>
      </c>
      <c r="S27" s="16">
        <f t="shared" si="13"/>
        <v>0</v>
      </c>
      <c r="T27" s="19">
        <f t="shared" si="13"/>
        <v>140450</v>
      </c>
      <c r="U27" s="19">
        <f t="shared" si="13"/>
        <v>0</v>
      </c>
      <c r="V27" s="19">
        <f t="shared" si="13"/>
        <v>896257</v>
      </c>
      <c r="W27" s="16">
        <f t="shared" si="13"/>
        <v>1036707</v>
      </c>
      <c r="X27" s="19">
        <f t="shared" si="13"/>
        <v>0</v>
      </c>
      <c r="Y27" s="19">
        <f t="shared" si="13"/>
        <v>0</v>
      </c>
      <c r="Z27" s="19">
        <f t="shared" si="13"/>
        <v>0</v>
      </c>
      <c r="AA27" s="16">
        <f t="shared" si="13"/>
        <v>0</v>
      </c>
      <c r="AB27" s="19">
        <f t="shared" si="13"/>
        <v>140450</v>
      </c>
      <c r="AC27" s="19">
        <f t="shared" si="13"/>
        <v>0</v>
      </c>
      <c r="AD27" s="19">
        <f t="shared" si="13"/>
        <v>896257</v>
      </c>
      <c r="AE27" s="16">
        <f t="shared" si="13"/>
        <v>1036707</v>
      </c>
    </row>
    <row r="28" spans="1:31" ht="12" hidden="1" customHeight="1" outlineLevel="1">
      <c r="A28" s="13"/>
      <c r="B28" s="27" t="s">
        <v>57</v>
      </c>
      <c r="C28" s="28" t="s">
        <v>58</v>
      </c>
      <c r="D28" s="25"/>
      <c r="E28" s="25"/>
      <c r="F28" s="25"/>
      <c r="G28" s="23">
        <f t="shared" ref="G28:G40" si="14">SUM(D28:F28)</f>
        <v>0</v>
      </c>
      <c r="H28" s="25"/>
      <c r="I28" s="25"/>
      <c r="J28" s="25"/>
      <c r="K28" s="23">
        <f t="shared" ref="K28:K40" si="15">SUM(H28:J28)</f>
        <v>0</v>
      </c>
      <c r="L28" s="25"/>
      <c r="M28" s="25"/>
      <c r="N28" s="25"/>
      <c r="O28" s="23">
        <f t="shared" ref="O28:O40" si="16">SUM(L28:N28)</f>
        <v>0</v>
      </c>
      <c r="P28" s="25"/>
      <c r="Q28" s="25"/>
      <c r="R28" s="25"/>
      <c r="S28" s="23">
        <f t="shared" ref="S28:S40" si="17">SUM(P28:R28)</f>
        <v>0</v>
      </c>
      <c r="T28" s="25"/>
      <c r="U28" s="25"/>
      <c r="V28" s="25"/>
      <c r="W28" s="23">
        <f t="shared" ref="W28:W40" si="18">SUM(T28:V28)</f>
        <v>0</v>
      </c>
      <c r="X28" s="25"/>
      <c r="Y28" s="25"/>
      <c r="Z28" s="25"/>
      <c r="AA28" s="23">
        <f t="shared" ref="AA28:AA40" si="19">SUM(X28:Z28)</f>
        <v>0</v>
      </c>
      <c r="AB28" s="25"/>
      <c r="AC28" s="25"/>
      <c r="AD28" s="25"/>
      <c r="AE28" s="23">
        <f t="shared" ref="AE28:AE40" si="20">SUM(AB28:AD28)</f>
        <v>0</v>
      </c>
    </row>
    <row r="29" spans="1:31" ht="12" hidden="1" customHeight="1" outlineLevel="1" collapsed="1">
      <c r="A29" s="13"/>
      <c r="B29" s="27" t="s">
        <v>59</v>
      </c>
      <c r="C29" s="28" t="s">
        <v>60</v>
      </c>
      <c r="D29" s="17">
        <v>100000</v>
      </c>
      <c r="E29" s="17">
        <v>0</v>
      </c>
      <c r="F29" s="17">
        <v>0</v>
      </c>
      <c r="G29" s="23">
        <f t="shared" si="14"/>
        <v>100000</v>
      </c>
      <c r="H29" s="17">
        <v>0</v>
      </c>
      <c r="I29" s="17">
        <v>0</v>
      </c>
      <c r="J29" s="17">
        <v>0</v>
      </c>
      <c r="K29" s="23">
        <f t="shared" si="15"/>
        <v>0</v>
      </c>
      <c r="L29" s="24">
        <f t="shared" ref="L29:N51" si="21">D29+H29</f>
        <v>100000</v>
      </c>
      <c r="M29" s="25">
        <f t="shared" si="21"/>
        <v>0</v>
      </c>
      <c r="N29" s="25">
        <f t="shared" si="21"/>
        <v>0</v>
      </c>
      <c r="O29" s="23">
        <f t="shared" si="16"/>
        <v>100000</v>
      </c>
      <c r="P29" s="25">
        <v>0</v>
      </c>
      <c r="Q29" s="25">
        <v>0</v>
      </c>
      <c r="R29" s="25">
        <v>0</v>
      </c>
      <c r="S29" s="23">
        <f t="shared" si="17"/>
        <v>0</v>
      </c>
      <c r="T29" s="24">
        <f>L29+P29</f>
        <v>100000</v>
      </c>
      <c r="U29" s="25">
        <f t="shared" ref="U29:V40" si="22">M29+Q29</f>
        <v>0</v>
      </c>
      <c r="V29" s="25">
        <f t="shared" si="22"/>
        <v>0</v>
      </c>
      <c r="W29" s="23">
        <f t="shared" si="18"/>
        <v>100000</v>
      </c>
      <c r="X29" s="25">
        <v>0</v>
      </c>
      <c r="Y29" s="25">
        <v>0</v>
      </c>
      <c r="Z29" s="25">
        <v>0</v>
      </c>
      <c r="AA29" s="23">
        <f t="shared" si="19"/>
        <v>0</v>
      </c>
      <c r="AB29" s="24">
        <f>T29+X29</f>
        <v>100000</v>
      </c>
      <c r="AC29" s="25">
        <f t="shared" ref="AC29:AD40" si="23">U29+Y29</f>
        <v>0</v>
      </c>
      <c r="AD29" s="25">
        <f t="shared" si="23"/>
        <v>0</v>
      </c>
      <c r="AE29" s="23">
        <f t="shared" si="20"/>
        <v>100000</v>
      </c>
    </row>
    <row r="30" spans="1:31" ht="12" customHeight="1" collapsed="1">
      <c r="A30" s="20"/>
      <c r="B30" s="21" t="s">
        <v>61</v>
      </c>
      <c r="C30" s="22" t="s">
        <v>62</v>
      </c>
      <c r="D30" s="17">
        <v>0</v>
      </c>
      <c r="E30" s="17">
        <v>0</v>
      </c>
      <c r="F30" s="17">
        <v>0</v>
      </c>
      <c r="G30" s="23">
        <f t="shared" si="14"/>
        <v>0</v>
      </c>
      <c r="H30" s="17">
        <v>0</v>
      </c>
      <c r="I30" s="17">
        <v>0</v>
      </c>
      <c r="J30" s="17">
        <v>0</v>
      </c>
      <c r="K30" s="23">
        <f t="shared" si="15"/>
        <v>0</v>
      </c>
      <c r="L30" s="24">
        <f t="shared" si="21"/>
        <v>0</v>
      </c>
      <c r="M30" s="25">
        <f t="shared" si="21"/>
        <v>0</v>
      </c>
      <c r="N30" s="25">
        <f t="shared" si="21"/>
        <v>0</v>
      </c>
      <c r="O30" s="23">
        <f t="shared" si="16"/>
        <v>0</v>
      </c>
      <c r="P30" s="17">
        <v>0</v>
      </c>
      <c r="Q30" s="29">
        <v>0</v>
      </c>
      <c r="R30" s="17">
        <v>0</v>
      </c>
      <c r="S30" s="23">
        <f t="shared" si="17"/>
        <v>0</v>
      </c>
      <c r="T30" s="24">
        <f>L30+P30</f>
        <v>0</v>
      </c>
      <c r="U30" s="25">
        <f t="shared" si="22"/>
        <v>0</v>
      </c>
      <c r="V30" s="25">
        <f t="shared" si="22"/>
        <v>0</v>
      </c>
      <c r="W30" s="23">
        <f t="shared" si="18"/>
        <v>0</v>
      </c>
      <c r="X30" s="17">
        <v>0</v>
      </c>
      <c r="Y30" s="29">
        <v>0</v>
      </c>
      <c r="Z30" s="17">
        <v>0</v>
      </c>
      <c r="AA30" s="23">
        <f t="shared" si="19"/>
        <v>0</v>
      </c>
      <c r="AB30" s="24">
        <f>T30+X30</f>
        <v>0</v>
      </c>
      <c r="AC30" s="25">
        <f t="shared" si="23"/>
        <v>0</v>
      </c>
      <c r="AD30" s="25">
        <f t="shared" si="23"/>
        <v>0</v>
      </c>
      <c r="AE30" s="23">
        <f t="shared" si="20"/>
        <v>0</v>
      </c>
    </row>
    <row r="31" spans="1:31" ht="12" customHeight="1">
      <c r="A31" s="20"/>
      <c r="B31" s="21" t="s">
        <v>63</v>
      </c>
      <c r="C31" s="22" t="s">
        <v>64</v>
      </c>
      <c r="D31" s="17">
        <v>0</v>
      </c>
      <c r="E31" s="17">
        <v>0</v>
      </c>
      <c r="F31" s="17">
        <v>220</v>
      </c>
      <c r="G31" s="23">
        <f t="shared" si="14"/>
        <v>220</v>
      </c>
      <c r="H31" s="17">
        <v>0</v>
      </c>
      <c r="I31" s="17">
        <v>0</v>
      </c>
      <c r="J31" s="17">
        <v>0</v>
      </c>
      <c r="K31" s="23">
        <f t="shared" si="15"/>
        <v>0</v>
      </c>
      <c r="L31" s="24">
        <f t="shared" si="21"/>
        <v>0</v>
      </c>
      <c r="M31" s="25">
        <f t="shared" si="21"/>
        <v>0</v>
      </c>
      <c r="N31" s="25">
        <f t="shared" si="21"/>
        <v>220</v>
      </c>
      <c r="O31" s="23">
        <f t="shared" si="16"/>
        <v>220</v>
      </c>
      <c r="P31" s="25">
        <v>0</v>
      </c>
      <c r="Q31" s="25">
        <v>0</v>
      </c>
      <c r="R31" s="25">
        <v>0</v>
      </c>
      <c r="S31" s="23">
        <f t="shared" si="17"/>
        <v>0</v>
      </c>
      <c r="T31" s="24">
        <f>L31+P31</f>
        <v>0</v>
      </c>
      <c r="U31" s="25">
        <f t="shared" si="22"/>
        <v>0</v>
      </c>
      <c r="V31" s="25">
        <f t="shared" si="22"/>
        <v>220</v>
      </c>
      <c r="W31" s="23">
        <f t="shared" si="18"/>
        <v>220</v>
      </c>
      <c r="X31" s="25">
        <v>0</v>
      </c>
      <c r="Y31" s="25">
        <v>0</v>
      </c>
      <c r="Z31" s="25">
        <v>0</v>
      </c>
      <c r="AA31" s="23">
        <f t="shared" si="19"/>
        <v>0</v>
      </c>
      <c r="AB31" s="24">
        <f>T31+X31</f>
        <v>0</v>
      </c>
      <c r="AC31" s="25">
        <f t="shared" si="23"/>
        <v>0</v>
      </c>
      <c r="AD31" s="25">
        <f t="shared" si="23"/>
        <v>220</v>
      </c>
      <c r="AE31" s="23">
        <f t="shared" si="20"/>
        <v>220</v>
      </c>
    </row>
    <row r="32" spans="1:31" ht="12" customHeight="1" outlineLevel="1">
      <c r="A32" s="20"/>
      <c r="B32" s="21" t="s">
        <v>65</v>
      </c>
      <c r="C32" s="22" t="s">
        <v>66</v>
      </c>
      <c r="D32" s="17">
        <v>0</v>
      </c>
      <c r="E32" s="17">
        <v>0</v>
      </c>
      <c r="F32" s="17">
        <v>0</v>
      </c>
      <c r="G32" s="23">
        <f t="shared" si="14"/>
        <v>0</v>
      </c>
      <c r="H32" s="17">
        <v>0</v>
      </c>
      <c r="I32" s="17">
        <v>0</v>
      </c>
      <c r="J32" s="17">
        <v>0</v>
      </c>
      <c r="K32" s="23">
        <f t="shared" si="15"/>
        <v>0</v>
      </c>
      <c r="L32" s="25"/>
      <c r="M32" s="25">
        <f t="shared" si="21"/>
        <v>0</v>
      </c>
      <c r="N32" s="25">
        <f t="shared" si="21"/>
        <v>0</v>
      </c>
      <c r="O32" s="23">
        <f t="shared" si="16"/>
        <v>0</v>
      </c>
      <c r="P32" s="25">
        <v>0</v>
      </c>
      <c r="Q32" s="30">
        <v>0</v>
      </c>
      <c r="R32" s="30">
        <v>0</v>
      </c>
      <c r="S32" s="23">
        <f t="shared" si="17"/>
        <v>0</v>
      </c>
      <c r="T32" s="25"/>
      <c r="U32" s="25">
        <f t="shared" si="22"/>
        <v>0</v>
      </c>
      <c r="V32" s="25">
        <f t="shared" si="22"/>
        <v>0</v>
      </c>
      <c r="W32" s="23">
        <f t="shared" si="18"/>
        <v>0</v>
      </c>
      <c r="X32" s="25">
        <v>0</v>
      </c>
      <c r="Y32" s="30">
        <v>0</v>
      </c>
      <c r="Z32" s="30">
        <v>0</v>
      </c>
      <c r="AA32" s="23">
        <f t="shared" si="19"/>
        <v>0</v>
      </c>
      <c r="AB32" s="25"/>
      <c r="AC32" s="25">
        <f t="shared" si="23"/>
        <v>0</v>
      </c>
      <c r="AD32" s="25">
        <f t="shared" si="23"/>
        <v>0</v>
      </c>
      <c r="AE32" s="23">
        <f t="shared" si="20"/>
        <v>0</v>
      </c>
    </row>
    <row r="33" spans="1:31" ht="12" customHeight="1">
      <c r="A33" s="20"/>
      <c r="B33" s="21" t="s">
        <v>67</v>
      </c>
      <c r="C33" s="22" t="s">
        <v>68</v>
      </c>
      <c r="D33" s="17">
        <v>6350</v>
      </c>
      <c r="E33" s="17">
        <v>0</v>
      </c>
      <c r="F33" s="17">
        <v>0</v>
      </c>
      <c r="G33" s="23">
        <f>SUM(D33:F33)</f>
        <v>6350</v>
      </c>
      <c r="H33" s="17">
        <v>0</v>
      </c>
      <c r="I33" s="17">
        <v>0</v>
      </c>
      <c r="J33" s="17">
        <v>0</v>
      </c>
      <c r="K33" s="23">
        <f t="shared" si="15"/>
        <v>0</v>
      </c>
      <c r="L33" s="24">
        <f t="shared" ref="L33:L40" si="24">D33+H33</f>
        <v>6350</v>
      </c>
      <c r="M33" s="25">
        <f t="shared" si="21"/>
        <v>0</v>
      </c>
      <c r="N33" s="25">
        <f t="shared" si="21"/>
        <v>0</v>
      </c>
      <c r="O33" s="23">
        <f t="shared" si="16"/>
        <v>6350</v>
      </c>
      <c r="P33" s="24">
        <v>0</v>
      </c>
      <c r="Q33" s="25">
        <v>0</v>
      </c>
      <c r="R33" s="25">
        <v>0</v>
      </c>
      <c r="S33" s="23">
        <f t="shared" si="17"/>
        <v>0</v>
      </c>
      <c r="T33" s="24">
        <f t="shared" ref="T33:T40" si="25">L33+P33</f>
        <v>6350</v>
      </c>
      <c r="U33" s="25">
        <f t="shared" si="22"/>
        <v>0</v>
      </c>
      <c r="V33" s="25">
        <f t="shared" si="22"/>
        <v>0</v>
      </c>
      <c r="W33" s="23">
        <f t="shared" si="18"/>
        <v>6350</v>
      </c>
      <c r="X33" s="24">
        <v>0</v>
      </c>
      <c r="Y33" s="25">
        <v>0</v>
      </c>
      <c r="Z33" s="25">
        <v>0</v>
      </c>
      <c r="AA33" s="23">
        <f t="shared" si="19"/>
        <v>0</v>
      </c>
      <c r="AB33" s="24">
        <f t="shared" ref="AB33:AB40" si="26">T33+X33</f>
        <v>6350</v>
      </c>
      <c r="AC33" s="25">
        <f t="shared" si="23"/>
        <v>0</v>
      </c>
      <c r="AD33" s="25">
        <f t="shared" si="23"/>
        <v>0</v>
      </c>
      <c r="AE33" s="23">
        <f t="shared" si="20"/>
        <v>6350</v>
      </c>
    </row>
    <row r="34" spans="1:31" ht="12" customHeight="1">
      <c r="A34" s="20"/>
      <c r="B34" s="21" t="s">
        <v>69</v>
      </c>
      <c r="C34" s="22" t="s">
        <v>70</v>
      </c>
      <c r="D34" s="17">
        <v>16700</v>
      </c>
      <c r="E34" s="17">
        <v>0</v>
      </c>
      <c r="F34" s="17">
        <v>0</v>
      </c>
      <c r="G34" s="23">
        <f t="shared" si="14"/>
        <v>16700</v>
      </c>
      <c r="H34" s="17">
        <v>0</v>
      </c>
      <c r="I34" s="17">
        <v>0</v>
      </c>
      <c r="J34" s="17">
        <v>0</v>
      </c>
      <c r="K34" s="23">
        <f t="shared" si="15"/>
        <v>0</v>
      </c>
      <c r="L34" s="24">
        <f t="shared" si="24"/>
        <v>16700</v>
      </c>
      <c r="M34" s="25">
        <f t="shared" si="21"/>
        <v>0</v>
      </c>
      <c r="N34" s="25">
        <f t="shared" si="21"/>
        <v>0</v>
      </c>
      <c r="O34" s="23">
        <f t="shared" si="16"/>
        <v>16700</v>
      </c>
      <c r="P34" s="24">
        <v>0</v>
      </c>
      <c r="Q34" s="25">
        <v>0</v>
      </c>
      <c r="R34" s="25">
        <v>0</v>
      </c>
      <c r="S34" s="23">
        <f t="shared" si="17"/>
        <v>0</v>
      </c>
      <c r="T34" s="24">
        <f t="shared" si="25"/>
        <v>16700</v>
      </c>
      <c r="U34" s="25">
        <f t="shared" si="22"/>
        <v>0</v>
      </c>
      <c r="V34" s="25">
        <f t="shared" si="22"/>
        <v>0</v>
      </c>
      <c r="W34" s="23">
        <f t="shared" si="18"/>
        <v>16700</v>
      </c>
      <c r="X34" s="24">
        <v>0</v>
      </c>
      <c r="Y34" s="25">
        <v>0</v>
      </c>
      <c r="Z34" s="25">
        <v>0</v>
      </c>
      <c r="AA34" s="23">
        <f t="shared" si="19"/>
        <v>0</v>
      </c>
      <c r="AB34" s="24">
        <f t="shared" si="26"/>
        <v>16700</v>
      </c>
      <c r="AC34" s="25">
        <f t="shared" si="23"/>
        <v>0</v>
      </c>
      <c r="AD34" s="25">
        <f t="shared" si="23"/>
        <v>0</v>
      </c>
      <c r="AE34" s="23">
        <f t="shared" si="20"/>
        <v>16700</v>
      </c>
    </row>
    <row r="35" spans="1:31" ht="12" customHeight="1">
      <c r="A35" s="20"/>
      <c r="B35" s="20">
        <v>10100</v>
      </c>
      <c r="C35" s="22" t="s">
        <v>71</v>
      </c>
      <c r="D35" s="17">
        <v>17400</v>
      </c>
      <c r="E35" s="17">
        <v>0</v>
      </c>
      <c r="F35" s="17">
        <v>13011</v>
      </c>
      <c r="G35" s="23">
        <f t="shared" si="14"/>
        <v>30411</v>
      </c>
      <c r="H35" s="17">
        <v>0</v>
      </c>
      <c r="I35" s="17">
        <v>0</v>
      </c>
      <c r="J35" s="17">
        <v>0</v>
      </c>
      <c r="K35" s="23">
        <f t="shared" si="15"/>
        <v>0</v>
      </c>
      <c r="L35" s="24">
        <f t="shared" si="24"/>
        <v>17400</v>
      </c>
      <c r="M35" s="25">
        <f t="shared" si="21"/>
        <v>0</v>
      </c>
      <c r="N35" s="25">
        <f t="shared" si="21"/>
        <v>13011</v>
      </c>
      <c r="O35" s="23">
        <f t="shared" si="16"/>
        <v>30411</v>
      </c>
      <c r="P35" s="24">
        <v>0</v>
      </c>
      <c r="Q35" s="25">
        <v>0</v>
      </c>
      <c r="R35" s="25">
        <v>0</v>
      </c>
      <c r="S35" s="23">
        <f t="shared" si="17"/>
        <v>0</v>
      </c>
      <c r="T35" s="24">
        <f t="shared" si="25"/>
        <v>17400</v>
      </c>
      <c r="U35" s="25">
        <f t="shared" si="22"/>
        <v>0</v>
      </c>
      <c r="V35" s="25">
        <f t="shared" si="22"/>
        <v>13011</v>
      </c>
      <c r="W35" s="23">
        <f t="shared" si="18"/>
        <v>30411</v>
      </c>
      <c r="X35" s="24">
        <v>0</v>
      </c>
      <c r="Y35" s="25">
        <v>0</v>
      </c>
      <c r="Z35" s="25">
        <v>0</v>
      </c>
      <c r="AA35" s="23">
        <f t="shared" si="19"/>
        <v>0</v>
      </c>
      <c r="AB35" s="24">
        <f t="shared" si="26"/>
        <v>17400</v>
      </c>
      <c r="AC35" s="25">
        <f t="shared" si="23"/>
        <v>0</v>
      </c>
      <c r="AD35" s="25">
        <f t="shared" si="23"/>
        <v>13011</v>
      </c>
      <c r="AE35" s="23">
        <f t="shared" si="20"/>
        <v>30411</v>
      </c>
    </row>
    <row r="36" spans="1:31" ht="12" customHeight="1" outlineLevel="1">
      <c r="A36" s="20"/>
      <c r="B36" s="31">
        <v>10300</v>
      </c>
      <c r="C36" s="31" t="s">
        <v>72</v>
      </c>
      <c r="D36" s="17">
        <v>0</v>
      </c>
      <c r="E36" s="17">
        <v>0</v>
      </c>
      <c r="F36" s="17">
        <v>0</v>
      </c>
      <c r="G36" s="23">
        <f t="shared" si="14"/>
        <v>0</v>
      </c>
      <c r="H36" s="17">
        <v>0</v>
      </c>
      <c r="I36" s="17">
        <v>0</v>
      </c>
      <c r="J36" s="17">
        <v>0</v>
      </c>
      <c r="K36" s="23">
        <f t="shared" si="15"/>
        <v>0</v>
      </c>
      <c r="L36" s="24">
        <f t="shared" si="24"/>
        <v>0</v>
      </c>
      <c r="M36" s="25">
        <f t="shared" si="21"/>
        <v>0</v>
      </c>
      <c r="N36" s="25">
        <f t="shared" si="21"/>
        <v>0</v>
      </c>
      <c r="O36" s="23">
        <f t="shared" si="16"/>
        <v>0</v>
      </c>
      <c r="P36" s="17">
        <v>0</v>
      </c>
      <c r="Q36" s="25">
        <v>0</v>
      </c>
      <c r="R36" s="25">
        <v>0</v>
      </c>
      <c r="S36" s="23">
        <f t="shared" si="17"/>
        <v>0</v>
      </c>
      <c r="T36" s="24">
        <f t="shared" si="25"/>
        <v>0</v>
      </c>
      <c r="U36" s="25">
        <f t="shared" si="22"/>
        <v>0</v>
      </c>
      <c r="V36" s="25">
        <f t="shared" si="22"/>
        <v>0</v>
      </c>
      <c r="W36" s="23">
        <f t="shared" si="18"/>
        <v>0</v>
      </c>
      <c r="X36" s="17">
        <v>0</v>
      </c>
      <c r="Y36" s="25">
        <v>0</v>
      </c>
      <c r="Z36" s="25">
        <v>0</v>
      </c>
      <c r="AA36" s="23">
        <f t="shared" si="19"/>
        <v>0</v>
      </c>
      <c r="AB36" s="24">
        <f t="shared" si="26"/>
        <v>0</v>
      </c>
      <c r="AC36" s="25">
        <f t="shared" si="23"/>
        <v>0</v>
      </c>
      <c r="AD36" s="25">
        <f t="shared" si="23"/>
        <v>0</v>
      </c>
      <c r="AE36" s="23">
        <f t="shared" si="20"/>
        <v>0</v>
      </c>
    </row>
    <row r="37" spans="1:31" ht="12" customHeight="1">
      <c r="A37" s="20"/>
      <c r="B37" s="21" t="s">
        <v>73</v>
      </c>
      <c r="C37" s="22" t="s">
        <v>74</v>
      </c>
      <c r="D37" s="17">
        <v>0</v>
      </c>
      <c r="E37" s="17">
        <v>0</v>
      </c>
      <c r="F37" s="17">
        <v>0</v>
      </c>
      <c r="G37" s="23">
        <f t="shared" si="14"/>
        <v>0</v>
      </c>
      <c r="H37" s="17">
        <v>0</v>
      </c>
      <c r="I37" s="17">
        <v>0</v>
      </c>
      <c r="J37" s="17">
        <v>2922</v>
      </c>
      <c r="K37" s="23">
        <f t="shared" si="15"/>
        <v>2922</v>
      </c>
      <c r="L37" s="24">
        <f t="shared" si="24"/>
        <v>0</v>
      </c>
      <c r="M37" s="25">
        <f t="shared" si="21"/>
        <v>0</v>
      </c>
      <c r="N37" s="25">
        <f t="shared" si="21"/>
        <v>2922</v>
      </c>
      <c r="O37" s="23">
        <f t="shared" si="16"/>
        <v>2922</v>
      </c>
      <c r="P37" s="17">
        <v>0</v>
      </c>
      <c r="Q37" s="25">
        <v>0</v>
      </c>
      <c r="R37" s="17">
        <v>0</v>
      </c>
      <c r="S37" s="23">
        <f t="shared" si="17"/>
        <v>0</v>
      </c>
      <c r="T37" s="24">
        <f t="shared" si="25"/>
        <v>0</v>
      </c>
      <c r="U37" s="25">
        <f t="shared" si="22"/>
        <v>0</v>
      </c>
      <c r="V37" s="25">
        <f t="shared" si="22"/>
        <v>2922</v>
      </c>
      <c r="W37" s="23">
        <f t="shared" si="18"/>
        <v>2922</v>
      </c>
      <c r="X37" s="17">
        <v>0</v>
      </c>
      <c r="Y37" s="25">
        <v>0</v>
      </c>
      <c r="Z37" s="17">
        <v>0</v>
      </c>
      <c r="AA37" s="23">
        <f t="shared" si="19"/>
        <v>0</v>
      </c>
      <c r="AB37" s="24">
        <f t="shared" si="26"/>
        <v>0</v>
      </c>
      <c r="AC37" s="25">
        <f t="shared" si="23"/>
        <v>0</v>
      </c>
      <c r="AD37" s="25">
        <f t="shared" si="23"/>
        <v>2922</v>
      </c>
      <c r="AE37" s="23">
        <f t="shared" si="20"/>
        <v>2922</v>
      </c>
    </row>
    <row r="38" spans="1:31" ht="12" customHeight="1">
      <c r="A38" s="20"/>
      <c r="B38" s="27" t="s">
        <v>75</v>
      </c>
      <c r="C38" s="31" t="s">
        <v>76</v>
      </c>
      <c r="D38" s="17">
        <v>0</v>
      </c>
      <c r="E38" s="17">
        <v>0</v>
      </c>
      <c r="F38" s="17">
        <v>325174</v>
      </c>
      <c r="G38" s="23">
        <f t="shared" si="14"/>
        <v>325174</v>
      </c>
      <c r="H38" s="17">
        <v>0</v>
      </c>
      <c r="I38" s="17">
        <v>0</v>
      </c>
      <c r="J38" s="17">
        <v>0</v>
      </c>
      <c r="K38" s="23">
        <f t="shared" si="15"/>
        <v>0</v>
      </c>
      <c r="L38" s="24">
        <f t="shared" si="24"/>
        <v>0</v>
      </c>
      <c r="M38" s="25">
        <f t="shared" si="21"/>
        <v>0</v>
      </c>
      <c r="N38" s="25">
        <f t="shared" si="21"/>
        <v>325174</v>
      </c>
      <c r="O38" s="23">
        <f t="shared" si="16"/>
        <v>325174</v>
      </c>
      <c r="P38" s="17">
        <v>0</v>
      </c>
      <c r="Q38" s="25">
        <v>0</v>
      </c>
      <c r="R38" s="17">
        <v>0</v>
      </c>
      <c r="S38" s="23">
        <f t="shared" si="17"/>
        <v>0</v>
      </c>
      <c r="T38" s="24">
        <f t="shared" si="25"/>
        <v>0</v>
      </c>
      <c r="U38" s="25">
        <f t="shared" si="22"/>
        <v>0</v>
      </c>
      <c r="V38" s="25">
        <f t="shared" si="22"/>
        <v>325174</v>
      </c>
      <c r="W38" s="23">
        <f t="shared" si="18"/>
        <v>325174</v>
      </c>
      <c r="X38" s="17">
        <v>0</v>
      </c>
      <c r="Y38" s="25">
        <v>0</v>
      </c>
      <c r="Z38" s="17">
        <v>0</v>
      </c>
      <c r="AA38" s="23">
        <f t="shared" si="19"/>
        <v>0</v>
      </c>
      <c r="AB38" s="24">
        <f t="shared" si="26"/>
        <v>0</v>
      </c>
      <c r="AC38" s="25">
        <f t="shared" si="23"/>
        <v>0</v>
      </c>
      <c r="AD38" s="25">
        <f t="shared" si="23"/>
        <v>325174</v>
      </c>
      <c r="AE38" s="23">
        <f t="shared" si="20"/>
        <v>325174</v>
      </c>
    </row>
    <row r="39" spans="1:31" ht="12" customHeight="1">
      <c r="A39" s="20"/>
      <c r="B39" s="27" t="s">
        <v>77</v>
      </c>
      <c r="C39" s="31" t="s">
        <v>78</v>
      </c>
      <c r="D39" s="17">
        <v>0</v>
      </c>
      <c r="E39" s="17">
        <v>0</v>
      </c>
      <c r="F39" s="17">
        <v>517680</v>
      </c>
      <c r="G39" s="23">
        <f t="shared" si="14"/>
        <v>517680</v>
      </c>
      <c r="H39" s="17">
        <v>0</v>
      </c>
      <c r="I39" s="17">
        <v>0</v>
      </c>
      <c r="J39" s="17">
        <v>37000</v>
      </c>
      <c r="K39" s="23">
        <f t="shared" si="15"/>
        <v>37000</v>
      </c>
      <c r="L39" s="24">
        <f t="shared" si="24"/>
        <v>0</v>
      </c>
      <c r="M39" s="25">
        <f t="shared" si="21"/>
        <v>0</v>
      </c>
      <c r="N39" s="25">
        <f t="shared" si="21"/>
        <v>554680</v>
      </c>
      <c r="O39" s="23">
        <f t="shared" si="16"/>
        <v>554680</v>
      </c>
      <c r="P39" s="17">
        <v>0</v>
      </c>
      <c r="Q39" s="25">
        <v>0</v>
      </c>
      <c r="R39" s="17">
        <v>0</v>
      </c>
      <c r="S39" s="23">
        <f t="shared" si="17"/>
        <v>0</v>
      </c>
      <c r="T39" s="24">
        <f t="shared" si="25"/>
        <v>0</v>
      </c>
      <c r="U39" s="25">
        <f t="shared" si="22"/>
        <v>0</v>
      </c>
      <c r="V39" s="25">
        <f t="shared" si="22"/>
        <v>554680</v>
      </c>
      <c r="W39" s="23">
        <f t="shared" si="18"/>
        <v>554680</v>
      </c>
      <c r="X39" s="17">
        <v>0</v>
      </c>
      <c r="Y39" s="25">
        <v>0</v>
      </c>
      <c r="Z39" s="17">
        <v>0</v>
      </c>
      <c r="AA39" s="23">
        <f t="shared" si="19"/>
        <v>0</v>
      </c>
      <c r="AB39" s="24">
        <f t="shared" si="26"/>
        <v>0</v>
      </c>
      <c r="AC39" s="25">
        <f t="shared" si="23"/>
        <v>0</v>
      </c>
      <c r="AD39" s="25">
        <f t="shared" si="23"/>
        <v>554680</v>
      </c>
      <c r="AE39" s="23">
        <f t="shared" si="20"/>
        <v>554680</v>
      </c>
    </row>
    <row r="40" spans="1:31" ht="12" customHeight="1">
      <c r="A40" s="20"/>
      <c r="B40" s="27" t="s">
        <v>79</v>
      </c>
      <c r="C40" s="31" t="s">
        <v>80</v>
      </c>
      <c r="D40" s="17">
        <v>0</v>
      </c>
      <c r="E40" s="17">
        <v>0</v>
      </c>
      <c r="F40" s="17">
        <v>250</v>
      </c>
      <c r="G40" s="23">
        <f t="shared" si="14"/>
        <v>250</v>
      </c>
      <c r="H40" s="17">
        <v>0</v>
      </c>
      <c r="I40" s="17">
        <v>0</v>
      </c>
      <c r="J40" s="17">
        <v>0</v>
      </c>
      <c r="K40" s="23">
        <f t="shared" si="15"/>
        <v>0</v>
      </c>
      <c r="L40" s="24">
        <f t="shared" si="24"/>
        <v>0</v>
      </c>
      <c r="M40" s="25">
        <f t="shared" si="21"/>
        <v>0</v>
      </c>
      <c r="N40" s="25">
        <f t="shared" si="21"/>
        <v>250</v>
      </c>
      <c r="O40" s="23">
        <f t="shared" si="16"/>
        <v>250</v>
      </c>
      <c r="P40" s="17">
        <v>0</v>
      </c>
      <c r="Q40" s="25">
        <v>0</v>
      </c>
      <c r="R40" s="17">
        <v>0</v>
      </c>
      <c r="S40" s="23">
        <f t="shared" si="17"/>
        <v>0</v>
      </c>
      <c r="T40" s="24">
        <f t="shared" si="25"/>
        <v>0</v>
      </c>
      <c r="U40" s="25">
        <f t="shared" si="22"/>
        <v>0</v>
      </c>
      <c r="V40" s="25">
        <f t="shared" si="22"/>
        <v>250</v>
      </c>
      <c r="W40" s="23">
        <f t="shared" si="18"/>
        <v>250</v>
      </c>
      <c r="X40" s="17">
        <v>0</v>
      </c>
      <c r="Y40" s="25">
        <v>0</v>
      </c>
      <c r="Z40" s="17">
        <v>0</v>
      </c>
      <c r="AA40" s="23">
        <f t="shared" si="19"/>
        <v>0</v>
      </c>
      <c r="AB40" s="24">
        <f t="shared" si="26"/>
        <v>0</v>
      </c>
      <c r="AC40" s="25">
        <f t="shared" si="23"/>
        <v>0</v>
      </c>
      <c r="AD40" s="25">
        <f t="shared" si="23"/>
        <v>250</v>
      </c>
      <c r="AE40" s="23">
        <f t="shared" si="20"/>
        <v>250</v>
      </c>
    </row>
    <row r="41" spans="1:31" ht="12" customHeight="1">
      <c r="A41" s="13" t="s">
        <v>81</v>
      </c>
      <c r="B41" s="13"/>
      <c r="C41" s="26" t="s">
        <v>24</v>
      </c>
      <c r="D41" s="19">
        <f>SUM(D42:D44)</f>
        <v>0</v>
      </c>
      <c r="E41" s="19">
        <f>SUM(E42:E44)</f>
        <v>0</v>
      </c>
      <c r="F41" s="19">
        <f>SUM(F42:F44)</f>
        <v>2292736</v>
      </c>
      <c r="G41" s="16">
        <f>SUM(G42:G44)</f>
        <v>2292736</v>
      </c>
      <c r="H41" s="19">
        <f t="shared" ref="H41:AE41" si="27">SUM(H42:H44)</f>
        <v>0</v>
      </c>
      <c r="I41" s="19">
        <f t="shared" si="27"/>
        <v>0</v>
      </c>
      <c r="J41" s="19">
        <f t="shared" si="27"/>
        <v>10832</v>
      </c>
      <c r="K41" s="16">
        <f t="shared" si="27"/>
        <v>10832</v>
      </c>
      <c r="L41" s="19">
        <f t="shared" si="27"/>
        <v>0</v>
      </c>
      <c r="M41" s="19">
        <f t="shared" si="27"/>
        <v>0</v>
      </c>
      <c r="N41" s="19">
        <f t="shared" si="27"/>
        <v>2303568</v>
      </c>
      <c r="O41" s="16">
        <f t="shared" si="27"/>
        <v>2303568</v>
      </c>
      <c r="P41" s="19">
        <f t="shared" si="27"/>
        <v>0</v>
      </c>
      <c r="Q41" s="19">
        <f t="shared" si="27"/>
        <v>0</v>
      </c>
      <c r="R41" s="19">
        <f t="shared" si="27"/>
        <v>0</v>
      </c>
      <c r="S41" s="16">
        <f t="shared" si="27"/>
        <v>0</v>
      </c>
      <c r="T41" s="19">
        <f t="shared" si="27"/>
        <v>0</v>
      </c>
      <c r="U41" s="19">
        <f t="shared" si="27"/>
        <v>0</v>
      </c>
      <c r="V41" s="19">
        <f t="shared" si="27"/>
        <v>2303568</v>
      </c>
      <c r="W41" s="16">
        <f t="shared" si="27"/>
        <v>2303568</v>
      </c>
      <c r="X41" s="19">
        <f t="shared" si="27"/>
        <v>0</v>
      </c>
      <c r="Y41" s="19">
        <f t="shared" si="27"/>
        <v>0</v>
      </c>
      <c r="Z41" s="19">
        <f t="shared" si="27"/>
        <v>0</v>
      </c>
      <c r="AA41" s="16">
        <f t="shared" si="27"/>
        <v>0</v>
      </c>
      <c r="AB41" s="19">
        <f t="shared" si="27"/>
        <v>0</v>
      </c>
      <c r="AC41" s="19">
        <f t="shared" si="27"/>
        <v>0</v>
      </c>
      <c r="AD41" s="19">
        <f t="shared" si="27"/>
        <v>2303568</v>
      </c>
      <c r="AE41" s="16">
        <f t="shared" si="27"/>
        <v>2303568</v>
      </c>
    </row>
    <row r="42" spans="1:31" ht="12" customHeight="1">
      <c r="A42" s="20"/>
      <c r="B42" s="20">
        <v>21300</v>
      </c>
      <c r="C42" s="22" t="s">
        <v>82</v>
      </c>
      <c r="D42" s="17">
        <v>0</v>
      </c>
      <c r="E42" s="17">
        <v>0</v>
      </c>
      <c r="F42" s="17">
        <v>2272546</v>
      </c>
      <c r="G42" s="23">
        <f>SUM(D42:F42)</f>
        <v>2272546</v>
      </c>
      <c r="H42" s="17">
        <v>0</v>
      </c>
      <c r="I42" s="17">
        <v>0</v>
      </c>
      <c r="J42" s="17">
        <v>9053</v>
      </c>
      <c r="K42" s="23">
        <f>SUM(H42:J42)</f>
        <v>9053</v>
      </c>
      <c r="L42" s="24">
        <f>D42+H42</f>
        <v>0</v>
      </c>
      <c r="M42" s="25">
        <f t="shared" si="21"/>
        <v>0</v>
      </c>
      <c r="N42" s="25">
        <f t="shared" si="21"/>
        <v>2281599</v>
      </c>
      <c r="O42" s="23">
        <f>SUM(L42:N42)</f>
        <v>2281599</v>
      </c>
      <c r="P42" s="17">
        <v>0</v>
      </c>
      <c r="Q42" s="17">
        <v>0</v>
      </c>
      <c r="R42" s="24">
        <v>0</v>
      </c>
      <c r="S42" s="23">
        <f>SUM(P42:R42)</f>
        <v>0</v>
      </c>
      <c r="T42" s="24">
        <f t="shared" ref="T42:V44" si="28">L42+P42</f>
        <v>0</v>
      </c>
      <c r="U42" s="25">
        <f t="shared" si="28"/>
        <v>0</v>
      </c>
      <c r="V42" s="25">
        <f t="shared" si="28"/>
        <v>2281599</v>
      </c>
      <c r="W42" s="23">
        <f>SUM(T42:V42)</f>
        <v>2281599</v>
      </c>
      <c r="X42" s="17">
        <v>0</v>
      </c>
      <c r="Y42" s="17">
        <v>0</v>
      </c>
      <c r="Z42" s="24">
        <v>0</v>
      </c>
      <c r="AA42" s="23">
        <f>SUM(X42:Z42)</f>
        <v>0</v>
      </c>
      <c r="AB42" s="24">
        <f t="shared" ref="AB42:AD44" si="29">T42+X42</f>
        <v>0</v>
      </c>
      <c r="AC42" s="25">
        <f t="shared" si="29"/>
        <v>0</v>
      </c>
      <c r="AD42" s="25">
        <f t="shared" si="29"/>
        <v>2281599</v>
      </c>
      <c r="AE42" s="23">
        <f>SUM(AB42:AD42)</f>
        <v>2281599</v>
      </c>
    </row>
    <row r="43" spans="1:31" ht="12" customHeight="1">
      <c r="A43" s="20"/>
      <c r="B43" s="20">
        <v>21400</v>
      </c>
      <c r="C43" s="22" t="s">
        <v>83</v>
      </c>
      <c r="D43" s="17">
        <v>0</v>
      </c>
      <c r="E43" s="17">
        <v>0</v>
      </c>
      <c r="F43" s="17">
        <v>20190</v>
      </c>
      <c r="G43" s="23">
        <f>SUM(D43:F43)</f>
        <v>20190</v>
      </c>
      <c r="H43" s="17">
        <v>0</v>
      </c>
      <c r="I43" s="17">
        <v>0</v>
      </c>
      <c r="J43" s="17">
        <v>1779</v>
      </c>
      <c r="K43" s="23">
        <f>SUM(H43:J43)</f>
        <v>1779</v>
      </c>
      <c r="L43" s="24">
        <f>D43+H43</f>
        <v>0</v>
      </c>
      <c r="M43" s="25">
        <f t="shared" si="21"/>
        <v>0</v>
      </c>
      <c r="N43" s="25">
        <f t="shared" si="21"/>
        <v>21969</v>
      </c>
      <c r="O43" s="23">
        <f>SUM(L43:N43)</f>
        <v>21969</v>
      </c>
      <c r="P43" s="17">
        <v>0</v>
      </c>
      <c r="Q43" s="17">
        <v>0</v>
      </c>
      <c r="R43" s="24">
        <v>0</v>
      </c>
      <c r="S43" s="23">
        <f>SUM(P43:R43)</f>
        <v>0</v>
      </c>
      <c r="T43" s="24">
        <f t="shared" si="28"/>
        <v>0</v>
      </c>
      <c r="U43" s="25">
        <f t="shared" si="28"/>
        <v>0</v>
      </c>
      <c r="V43" s="25">
        <f t="shared" si="28"/>
        <v>21969</v>
      </c>
      <c r="W43" s="23">
        <f>SUM(T43:V43)</f>
        <v>21969</v>
      </c>
      <c r="X43" s="17">
        <v>0</v>
      </c>
      <c r="Y43" s="17">
        <v>0</v>
      </c>
      <c r="Z43" s="24">
        <v>0</v>
      </c>
      <c r="AA43" s="23">
        <f>SUM(X43:Z43)</f>
        <v>0</v>
      </c>
      <c r="AB43" s="24">
        <f t="shared" si="29"/>
        <v>0</v>
      </c>
      <c r="AC43" s="25">
        <f t="shared" si="29"/>
        <v>0</v>
      </c>
      <c r="AD43" s="25">
        <f t="shared" si="29"/>
        <v>21969</v>
      </c>
      <c r="AE43" s="23">
        <f>SUM(AB43:AD43)</f>
        <v>21969</v>
      </c>
    </row>
    <row r="44" spans="1:31" s="36" customFormat="1" ht="12" customHeight="1">
      <c r="A44" s="32"/>
      <c r="B44" s="32"/>
      <c r="C44" s="33" t="s">
        <v>84</v>
      </c>
      <c r="D44" s="17">
        <v>0</v>
      </c>
      <c r="E44" s="17">
        <v>0</v>
      </c>
      <c r="F44" s="17">
        <v>0</v>
      </c>
      <c r="G44" s="34">
        <f>SUM(D44:F44)</f>
        <v>0</v>
      </c>
      <c r="H44" s="17">
        <v>0</v>
      </c>
      <c r="I44" s="17">
        <v>0</v>
      </c>
      <c r="J44" s="17">
        <v>0</v>
      </c>
      <c r="K44" s="34">
        <f>SUM(H44:J44)</f>
        <v>0</v>
      </c>
      <c r="L44" s="24">
        <f>D44+H44</f>
        <v>0</v>
      </c>
      <c r="M44" s="25">
        <f t="shared" si="21"/>
        <v>0</v>
      </c>
      <c r="N44" s="25">
        <f t="shared" si="21"/>
        <v>0</v>
      </c>
      <c r="O44" s="34">
        <f>SUM(L44:N44)</f>
        <v>0</v>
      </c>
      <c r="P44" s="35">
        <v>0</v>
      </c>
      <c r="Q44" s="35">
        <v>0</v>
      </c>
      <c r="R44" s="35">
        <v>0</v>
      </c>
      <c r="S44" s="34">
        <f>SUM(P44:R44)</f>
        <v>0</v>
      </c>
      <c r="T44" s="24">
        <f t="shared" si="28"/>
        <v>0</v>
      </c>
      <c r="U44" s="25">
        <f t="shared" si="28"/>
        <v>0</v>
      </c>
      <c r="V44" s="25">
        <f t="shared" si="28"/>
        <v>0</v>
      </c>
      <c r="W44" s="34">
        <f>SUM(T44:V44)</f>
        <v>0</v>
      </c>
      <c r="X44" s="35">
        <v>0</v>
      </c>
      <c r="Y44" s="35">
        <v>0</v>
      </c>
      <c r="Z44" s="35">
        <v>0</v>
      </c>
      <c r="AA44" s="34">
        <f>SUM(X44:Z44)</f>
        <v>0</v>
      </c>
      <c r="AB44" s="24">
        <f t="shared" si="29"/>
        <v>0</v>
      </c>
      <c r="AC44" s="25">
        <f t="shared" si="29"/>
        <v>0</v>
      </c>
      <c r="AD44" s="25">
        <f t="shared" si="29"/>
        <v>0</v>
      </c>
      <c r="AE44" s="34">
        <f>SUM(AB44:AD44)</f>
        <v>0</v>
      </c>
    </row>
    <row r="45" spans="1:31" ht="12" customHeight="1">
      <c r="A45" s="13" t="s">
        <v>85</v>
      </c>
      <c r="B45" s="13"/>
      <c r="C45" s="26" t="s">
        <v>86</v>
      </c>
      <c r="D45" s="19">
        <f>SUM(D46)</f>
        <v>0</v>
      </c>
      <c r="E45" s="19">
        <f>SUM(E46)</f>
        <v>1066</v>
      </c>
      <c r="F45" s="19">
        <f>SUM(F46)</f>
        <v>0</v>
      </c>
      <c r="G45" s="16">
        <f>SUM(G46)</f>
        <v>1066</v>
      </c>
      <c r="H45" s="19">
        <f t="shared" ref="H45:AE45" si="30">SUM(H46)</f>
        <v>0</v>
      </c>
      <c r="I45" s="19">
        <f t="shared" si="30"/>
        <v>75670</v>
      </c>
      <c r="J45" s="19">
        <f t="shared" si="30"/>
        <v>0</v>
      </c>
      <c r="K45" s="16">
        <f t="shared" si="30"/>
        <v>75670</v>
      </c>
      <c r="L45" s="19">
        <f t="shared" si="30"/>
        <v>0</v>
      </c>
      <c r="M45" s="19">
        <f t="shared" si="30"/>
        <v>76736</v>
      </c>
      <c r="N45" s="19">
        <f t="shared" si="30"/>
        <v>0</v>
      </c>
      <c r="O45" s="16">
        <f t="shared" si="30"/>
        <v>76736</v>
      </c>
      <c r="P45" s="19">
        <f t="shared" si="30"/>
        <v>0</v>
      </c>
      <c r="Q45" s="19">
        <f t="shared" si="30"/>
        <v>0</v>
      </c>
      <c r="R45" s="19">
        <f t="shared" si="30"/>
        <v>0</v>
      </c>
      <c r="S45" s="16">
        <f t="shared" si="30"/>
        <v>0</v>
      </c>
      <c r="T45" s="19">
        <f t="shared" si="30"/>
        <v>0</v>
      </c>
      <c r="U45" s="19">
        <f t="shared" si="30"/>
        <v>76736</v>
      </c>
      <c r="V45" s="19">
        <f t="shared" si="30"/>
        <v>0</v>
      </c>
      <c r="W45" s="16">
        <f t="shared" si="30"/>
        <v>76736</v>
      </c>
      <c r="X45" s="19">
        <f t="shared" si="30"/>
        <v>0</v>
      </c>
      <c r="Y45" s="19">
        <f t="shared" si="30"/>
        <v>0</v>
      </c>
      <c r="Z45" s="19">
        <f t="shared" si="30"/>
        <v>0</v>
      </c>
      <c r="AA45" s="16">
        <f t="shared" si="30"/>
        <v>0</v>
      </c>
      <c r="AB45" s="19">
        <f t="shared" si="30"/>
        <v>0</v>
      </c>
      <c r="AC45" s="19">
        <f t="shared" si="30"/>
        <v>76736</v>
      </c>
      <c r="AD45" s="19">
        <f t="shared" si="30"/>
        <v>0</v>
      </c>
      <c r="AE45" s="16">
        <f t="shared" si="30"/>
        <v>76736</v>
      </c>
    </row>
    <row r="46" spans="1:31" ht="12" customHeight="1">
      <c r="A46" s="20"/>
      <c r="B46" s="21">
        <v>21100</v>
      </c>
      <c r="C46" s="22" t="s">
        <v>87</v>
      </c>
      <c r="D46" s="17">
        <v>0</v>
      </c>
      <c r="E46" s="17">
        <v>1066</v>
      </c>
      <c r="F46" s="17">
        <v>0</v>
      </c>
      <c r="G46" s="23">
        <f>SUM(D46:F46)</f>
        <v>1066</v>
      </c>
      <c r="H46" s="17">
        <v>0</v>
      </c>
      <c r="I46" s="17">
        <v>75670</v>
      </c>
      <c r="J46" s="17">
        <v>0</v>
      </c>
      <c r="K46" s="23">
        <f>SUM(H46:J46)</f>
        <v>75670</v>
      </c>
      <c r="L46" s="24">
        <f>D46+H46</f>
        <v>0</v>
      </c>
      <c r="M46" s="25">
        <f t="shared" si="21"/>
        <v>76736</v>
      </c>
      <c r="N46" s="25">
        <f t="shared" si="21"/>
        <v>0</v>
      </c>
      <c r="O46" s="23">
        <f>SUM(L46:N46)</f>
        <v>76736</v>
      </c>
      <c r="P46" s="17">
        <v>0</v>
      </c>
      <c r="Q46" s="24">
        <v>0</v>
      </c>
      <c r="R46" s="17">
        <v>0</v>
      </c>
      <c r="S46" s="23">
        <f>SUM(P46:R46)</f>
        <v>0</v>
      </c>
      <c r="T46" s="24">
        <f>L46+P46</f>
        <v>0</v>
      </c>
      <c r="U46" s="25">
        <f>M46+Q46</f>
        <v>76736</v>
      </c>
      <c r="V46" s="25">
        <f>N46+R46</f>
        <v>0</v>
      </c>
      <c r="W46" s="23">
        <f>SUM(T46:V46)</f>
        <v>76736</v>
      </c>
      <c r="X46" s="17">
        <v>0</v>
      </c>
      <c r="Y46" s="24">
        <v>0</v>
      </c>
      <c r="Z46" s="17">
        <v>0</v>
      </c>
      <c r="AA46" s="23">
        <f>SUM(X46:Z46)</f>
        <v>0</v>
      </c>
      <c r="AB46" s="24">
        <f>T46+X46</f>
        <v>0</v>
      </c>
      <c r="AC46" s="25">
        <f>U46+Y46</f>
        <v>76736</v>
      </c>
      <c r="AD46" s="25">
        <f>V46+Z46</f>
        <v>0</v>
      </c>
      <c r="AE46" s="23">
        <f>SUM(AB46:AD46)</f>
        <v>76736</v>
      </c>
    </row>
    <row r="47" spans="1:31" ht="12" customHeight="1">
      <c r="A47" s="13" t="s">
        <v>88</v>
      </c>
      <c r="B47" s="13"/>
      <c r="C47" s="26" t="s">
        <v>89</v>
      </c>
      <c r="D47" s="19">
        <f t="shared" ref="D47:AE47" si="31">SUM(D48:D54)</f>
        <v>3761936</v>
      </c>
      <c r="E47" s="19">
        <f t="shared" si="31"/>
        <v>18453405</v>
      </c>
      <c r="F47" s="19">
        <f t="shared" si="31"/>
        <v>0</v>
      </c>
      <c r="G47" s="16">
        <f t="shared" si="31"/>
        <v>22215341</v>
      </c>
      <c r="H47" s="19">
        <f t="shared" si="31"/>
        <v>0</v>
      </c>
      <c r="I47" s="19">
        <f t="shared" si="31"/>
        <v>1454026</v>
      </c>
      <c r="J47" s="19">
        <f t="shared" si="31"/>
        <v>0</v>
      </c>
      <c r="K47" s="16">
        <f t="shared" si="31"/>
        <v>1454026</v>
      </c>
      <c r="L47" s="19">
        <f t="shared" si="31"/>
        <v>3761936</v>
      </c>
      <c r="M47" s="19">
        <f t="shared" si="31"/>
        <v>19907431</v>
      </c>
      <c r="N47" s="19">
        <f t="shared" si="31"/>
        <v>0</v>
      </c>
      <c r="O47" s="16">
        <f t="shared" si="31"/>
        <v>23669367</v>
      </c>
      <c r="P47" s="19">
        <f t="shared" si="31"/>
        <v>0</v>
      </c>
      <c r="Q47" s="19">
        <f t="shared" si="31"/>
        <v>0</v>
      </c>
      <c r="R47" s="19">
        <f t="shared" si="31"/>
        <v>0</v>
      </c>
      <c r="S47" s="16">
        <f t="shared" si="31"/>
        <v>0</v>
      </c>
      <c r="T47" s="19">
        <f t="shared" si="31"/>
        <v>3761936</v>
      </c>
      <c r="U47" s="19">
        <f t="shared" si="31"/>
        <v>19907431</v>
      </c>
      <c r="V47" s="19">
        <f t="shared" si="31"/>
        <v>0</v>
      </c>
      <c r="W47" s="16">
        <f t="shared" si="31"/>
        <v>23669367</v>
      </c>
      <c r="X47" s="19">
        <f t="shared" si="31"/>
        <v>0</v>
      </c>
      <c r="Y47" s="19">
        <f t="shared" si="31"/>
        <v>0</v>
      </c>
      <c r="Z47" s="19">
        <f t="shared" si="31"/>
        <v>0</v>
      </c>
      <c r="AA47" s="16">
        <f t="shared" si="31"/>
        <v>0</v>
      </c>
      <c r="AB47" s="19">
        <f t="shared" si="31"/>
        <v>3761936</v>
      </c>
      <c r="AC47" s="19">
        <f t="shared" si="31"/>
        <v>19907431</v>
      </c>
      <c r="AD47" s="19">
        <f t="shared" si="31"/>
        <v>0</v>
      </c>
      <c r="AE47" s="16">
        <f t="shared" si="31"/>
        <v>23669367</v>
      </c>
    </row>
    <row r="48" spans="1:31" ht="12" customHeight="1">
      <c r="A48" s="13"/>
      <c r="B48" s="21">
        <v>17200</v>
      </c>
      <c r="C48" s="22" t="s">
        <v>90</v>
      </c>
      <c r="D48" s="17">
        <v>0</v>
      </c>
      <c r="E48" s="17">
        <v>225519</v>
      </c>
      <c r="F48" s="17">
        <v>0</v>
      </c>
      <c r="G48" s="23">
        <f t="shared" ref="G48:G54" si="32">SUM(D48:F48)</f>
        <v>225519</v>
      </c>
      <c r="H48" s="17">
        <v>0</v>
      </c>
      <c r="I48" s="17">
        <v>959</v>
      </c>
      <c r="J48" s="17">
        <v>0</v>
      </c>
      <c r="K48" s="23">
        <f t="shared" ref="K48:K54" si="33">SUM(H48:J48)</f>
        <v>959</v>
      </c>
      <c r="L48" s="24">
        <f>D48+H48</f>
        <v>0</v>
      </c>
      <c r="M48" s="25">
        <f t="shared" si="21"/>
        <v>226478</v>
      </c>
      <c r="N48" s="25">
        <f t="shared" si="21"/>
        <v>0</v>
      </c>
      <c r="O48" s="23">
        <f t="shared" ref="O48:O54" si="34">SUM(L48:N48)</f>
        <v>226478</v>
      </c>
      <c r="P48" s="17">
        <v>0</v>
      </c>
      <c r="Q48" s="17">
        <v>0</v>
      </c>
      <c r="R48" s="17">
        <v>0</v>
      </c>
      <c r="S48" s="23">
        <f t="shared" ref="S48:S54" si="35">SUM(P48:R48)</f>
        <v>0</v>
      </c>
      <c r="T48" s="24">
        <f t="shared" ref="T48:V54" si="36">L48+P48</f>
        <v>0</v>
      </c>
      <c r="U48" s="25">
        <f t="shared" si="36"/>
        <v>226478</v>
      </c>
      <c r="V48" s="25">
        <f t="shared" si="36"/>
        <v>0</v>
      </c>
      <c r="W48" s="23">
        <f t="shared" ref="W48:W54" si="37">SUM(T48:V48)</f>
        <v>226478</v>
      </c>
      <c r="X48" s="17">
        <v>0</v>
      </c>
      <c r="Y48" s="17"/>
      <c r="Z48" s="17">
        <v>0</v>
      </c>
      <c r="AA48" s="23">
        <f t="shared" ref="AA48:AA54" si="38">SUM(X48:Z48)</f>
        <v>0</v>
      </c>
      <c r="AB48" s="24">
        <f>T48+X48</f>
        <v>0</v>
      </c>
      <c r="AC48" s="25">
        <f t="shared" ref="AC48:AD54" si="39">U48+Y48</f>
        <v>226478</v>
      </c>
      <c r="AD48" s="25">
        <f t="shared" si="39"/>
        <v>0</v>
      </c>
      <c r="AE48" s="23">
        <f t="shared" ref="AE48:AE54" si="40">SUM(AB48:AD48)</f>
        <v>226478</v>
      </c>
    </row>
    <row r="49" spans="1:31" ht="12" customHeight="1">
      <c r="A49" s="13"/>
      <c r="B49" s="37">
        <v>18620</v>
      </c>
      <c r="C49" s="38" t="s">
        <v>91</v>
      </c>
      <c r="D49" s="17">
        <v>0</v>
      </c>
      <c r="E49" s="17">
        <v>8640427</v>
      </c>
      <c r="F49" s="17">
        <v>0</v>
      </c>
      <c r="G49" s="23">
        <f t="shared" si="32"/>
        <v>8640427</v>
      </c>
      <c r="H49" s="17">
        <v>0</v>
      </c>
      <c r="I49" s="17">
        <v>382813</v>
      </c>
      <c r="J49" s="17">
        <v>0</v>
      </c>
      <c r="K49" s="23">
        <f t="shared" si="33"/>
        <v>382813</v>
      </c>
      <c r="L49" s="24">
        <f>D49+H49</f>
        <v>0</v>
      </c>
      <c r="M49" s="25">
        <f t="shared" si="21"/>
        <v>9023240</v>
      </c>
      <c r="N49" s="25">
        <f t="shared" si="21"/>
        <v>0</v>
      </c>
      <c r="O49" s="23">
        <f t="shared" si="34"/>
        <v>9023240</v>
      </c>
      <c r="P49" s="17">
        <v>0</v>
      </c>
      <c r="Q49" s="17">
        <v>0</v>
      </c>
      <c r="R49" s="17">
        <v>0</v>
      </c>
      <c r="S49" s="23">
        <f t="shared" si="35"/>
        <v>0</v>
      </c>
      <c r="T49" s="24">
        <f t="shared" si="36"/>
        <v>0</v>
      </c>
      <c r="U49" s="25">
        <f t="shared" si="36"/>
        <v>9023240</v>
      </c>
      <c r="V49" s="25">
        <f t="shared" si="36"/>
        <v>0</v>
      </c>
      <c r="W49" s="23">
        <f t="shared" si="37"/>
        <v>9023240</v>
      </c>
      <c r="X49" s="17">
        <v>0</v>
      </c>
      <c r="Y49" s="17"/>
      <c r="Z49" s="17">
        <v>0</v>
      </c>
      <c r="AA49" s="23">
        <f t="shared" si="38"/>
        <v>0</v>
      </c>
      <c r="AB49" s="24">
        <f>T49+X49</f>
        <v>0</v>
      </c>
      <c r="AC49" s="25">
        <f t="shared" si="39"/>
        <v>9023240</v>
      </c>
      <c r="AD49" s="25">
        <f t="shared" si="39"/>
        <v>0</v>
      </c>
      <c r="AE49" s="23">
        <f t="shared" si="40"/>
        <v>9023240</v>
      </c>
    </row>
    <row r="50" spans="1:31" ht="12" customHeight="1">
      <c r="A50" s="13"/>
      <c r="B50" s="37">
        <v>18630</v>
      </c>
      <c r="C50" s="38" t="s">
        <v>92</v>
      </c>
      <c r="D50" s="17">
        <v>0</v>
      </c>
      <c r="E50" s="17">
        <v>8453836</v>
      </c>
      <c r="F50" s="17">
        <v>0</v>
      </c>
      <c r="G50" s="23">
        <f t="shared" si="32"/>
        <v>8453836</v>
      </c>
      <c r="H50" s="17">
        <v>0</v>
      </c>
      <c r="I50" s="17">
        <v>1083089</v>
      </c>
      <c r="J50" s="17">
        <v>0</v>
      </c>
      <c r="K50" s="23">
        <f t="shared" si="33"/>
        <v>1083089</v>
      </c>
      <c r="L50" s="17"/>
      <c r="M50" s="25">
        <f t="shared" si="21"/>
        <v>9536925</v>
      </c>
      <c r="N50" s="25">
        <f t="shared" si="21"/>
        <v>0</v>
      </c>
      <c r="O50" s="23">
        <f t="shared" si="34"/>
        <v>9536925</v>
      </c>
      <c r="P50" s="17">
        <v>0</v>
      </c>
      <c r="Q50" s="17">
        <v>0</v>
      </c>
      <c r="R50" s="17">
        <v>0</v>
      </c>
      <c r="S50" s="23">
        <f t="shared" si="35"/>
        <v>0</v>
      </c>
      <c r="T50" s="17"/>
      <c r="U50" s="25">
        <f t="shared" si="36"/>
        <v>9536925</v>
      </c>
      <c r="V50" s="25">
        <f t="shared" si="36"/>
        <v>0</v>
      </c>
      <c r="W50" s="23">
        <f t="shared" si="37"/>
        <v>9536925</v>
      </c>
      <c r="X50" s="17">
        <v>0</v>
      </c>
      <c r="Y50" s="17"/>
      <c r="Z50" s="17">
        <v>0</v>
      </c>
      <c r="AA50" s="23">
        <f t="shared" si="38"/>
        <v>0</v>
      </c>
      <c r="AB50" s="17"/>
      <c r="AC50" s="25">
        <f t="shared" si="39"/>
        <v>9536925</v>
      </c>
      <c r="AD50" s="25">
        <f t="shared" si="39"/>
        <v>0</v>
      </c>
      <c r="AE50" s="23">
        <f t="shared" si="40"/>
        <v>9536925</v>
      </c>
    </row>
    <row r="51" spans="1:31" ht="12" customHeight="1">
      <c r="A51" s="13"/>
      <c r="B51" s="37">
        <v>18640</v>
      </c>
      <c r="C51" s="38" t="s">
        <v>93</v>
      </c>
      <c r="D51" s="17">
        <v>2546691</v>
      </c>
      <c r="E51" s="17">
        <v>0</v>
      </c>
      <c r="F51" s="17">
        <v>0</v>
      </c>
      <c r="G51" s="23">
        <f t="shared" si="32"/>
        <v>2546691</v>
      </c>
      <c r="H51" s="17">
        <v>0</v>
      </c>
      <c r="I51" s="17">
        <v>0</v>
      </c>
      <c r="J51" s="17">
        <v>0</v>
      </c>
      <c r="K51" s="23">
        <f t="shared" si="33"/>
        <v>0</v>
      </c>
      <c r="L51" s="24">
        <f>D51+H51</f>
        <v>2546691</v>
      </c>
      <c r="M51" s="25">
        <f t="shared" si="21"/>
        <v>0</v>
      </c>
      <c r="N51" s="25">
        <f t="shared" si="21"/>
        <v>0</v>
      </c>
      <c r="O51" s="23">
        <f t="shared" si="34"/>
        <v>2546691</v>
      </c>
      <c r="P51" s="17">
        <v>0</v>
      </c>
      <c r="Q51" s="17">
        <v>0</v>
      </c>
      <c r="R51" s="17">
        <v>0</v>
      </c>
      <c r="S51" s="23">
        <f t="shared" si="35"/>
        <v>0</v>
      </c>
      <c r="T51" s="24">
        <f>L51+P51</f>
        <v>2546691</v>
      </c>
      <c r="U51" s="25">
        <f t="shared" si="36"/>
        <v>0</v>
      </c>
      <c r="V51" s="25">
        <f t="shared" si="36"/>
        <v>0</v>
      </c>
      <c r="W51" s="23">
        <f t="shared" si="37"/>
        <v>2546691</v>
      </c>
      <c r="X51" s="17">
        <v>0</v>
      </c>
      <c r="Y51" s="17"/>
      <c r="Z51" s="17">
        <v>0</v>
      </c>
      <c r="AA51" s="23">
        <f t="shared" si="38"/>
        <v>0</v>
      </c>
      <c r="AB51" s="24">
        <f>T51+X51</f>
        <v>2546691</v>
      </c>
      <c r="AC51" s="25">
        <f t="shared" si="39"/>
        <v>0</v>
      </c>
      <c r="AD51" s="25">
        <f t="shared" si="39"/>
        <v>0</v>
      </c>
      <c r="AE51" s="23">
        <f t="shared" si="40"/>
        <v>2546691</v>
      </c>
    </row>
    <row r="52" spans="1:31" ht="12" hidden="1" customHeight="1" outlineLevel="1">
      <c r="A52" s="13"/>
      <c r="B52" s="37">
        <v>18690</v>
      </c>
      <c r="C52" s="38" t="s">
        <v>94</v>
      </c>
      <c r="D52" s="17">
        <v>0</v>
      </c>
      <c r="E52" s="17">
        <v>0</v>
      </c>
      <c r="F52" s="17">
        <v>0</v>
      </c>
      <c r="G52" s="23">
        <f t="shared" si="32"/>
        <v>0</v>
      </c>
      <c r="H52" s="17">
        <v>0</v>
      </c>
      <c r="I52" s="17">
        <v>0</v>
      </c>
      <c r="J52" s="17">
        <v>0</v>
      </c>
      <c r="K52" s="23">
        <f t="shared" si="33"/>
        <v>0</v>
      </c>
      <c r="L52" s="24">
        <f>D52+H52</f>
        <v>0</v>
      </c>
      <c r="M52" s="25">
        <f t="shared" ref="M52:N54" si="41">E52+I52</f>
        <v>0</v>
      </c>
      <c r="N52" s="25">
        <f t="shared" si="41"/>
        <v>0</v>
      </c>
      <c r="O52" s="23">
        <f t="shared" si="34"/>
        <v>0</v>
      </c>
      <c r="P52" s="19">
        <v>0</v>
      </c>
      <c r="Q52" s="39">
        <v>0</v>
      </c>
      <c r="R52" s="39">
        <v>0</v>
      </c>
      <c r="S52" s="23">
        <f t="shared" si="35"/>
        <v>0</v>
      </c>
      <c r="T52" s="24">
        <f>L52+P52</f>
        <v>0</v>
      </c>
      <c r="U52" s="25">
        <f t="shared" si="36"/>
        <v>0</v>
      </c>
      <c r="V52" s="25">
        <f t="shared" si="36"/>
        <v>0</v>
      </c>
      <c r="W52" s="23">
        <f t="shared" si="37"/>
        <v>0</v>
      </c>
      <c r="X52" s="19">
        <v>0</v>
      </c>
      <c r="Y52" s="39"/>
      <c r="Z52" s="39">
        <v>0</v>
      </c>
      <c r="AA52" s="23">
        <f t="shared" si="38"/>
        <v>0</v>
      </c>
      <c r="AB52" s="24">
        <f>T52+X52</f>
        <v>0</v>
      </c>
      <c r="AC52" s="25">
        <f t="shared" si="39"/>
        <v>0</v>
      </c>
      <c r="AD52" s="25">
        <f t="shared" si="39"/>
        <v>0</v>
      </c>
      <c r="AE52" s="23">
        <f t="shared" si="40"/>
        <v>0</v>
      </c>
    </row>
    <row r="53" spans="1:31" ht="12" hidden="1" customHeight="1" outlineLevel="1">
      <c r="A53" s="13"/>
      <c r="B53" s="21">
        <v>19100</v>
      </c>
      <c r="C53" s="22" t="s">
        <v>95</v>
      </c>
      <c r="D53" s="17">
        <v>0</v>
      </c>
      <c r="E53" s="17">
        <v>0</v>
      </c>
      <c r="F53" s="17">
        <v>0</v>
      </c>
      <c r="G53" s="23">
        <f t="shared" si="32"/>
        <v>0</v>
      </c>
      <c r="H53" s="17">
        <v>0</v>
      </c>
      <c r="I53" s="17">
        <v>0</v>
      </c>
      <c r="J53" s="17">
        <v>0</v>
      </c>
      <c r="K53" s="23">
        <f t="shared" si="33"/>
        <v>0</v>
      </c>
      <c r="L53" s="24">
        <f>D53+H53</f>
        <v>0</v>
      </c>
      <c r="M53" s="25">
        <f t="shared" si="41"/>
        <v>0</v>
      </c>
      <c r="N53" s="25">
        <f t="shared" si="41"/>
        <v>0</v>
      </c>
      <c r="O53" s="23">
        <f t="shared" si="34"/>
        <v>0</v>
      </c>
      <c r="P53" s="40">
        <v>0</v>
      </c>
      <c r="Q53" s="29">
        <v>0</v>
      </c>
      <c r="R53" s="29">
        <v>0</v>
      </c>
      <c r="S53" s="23">
        <f t="shared" si="35"/>
        <v>0</v>
      </c>
      <c r="T53" s="24">
        <f>L53+P53</f>
        <v>0</v>
      </c>
      <c r="U53" s="25">
        <f t="shared" si="36"/>
        <v>0</v>
      </c>
      <c r="V53" s="25">
        <f t="shared" si="36"/>
        <v>0</v>
      </c>
      <c r="W53" s="23">
        <f t="shared" si="37"/>
        <v>0</v>
      </c>
      <c r="X53" s="40">
        <v>0</v>
      </c>
      <c r="Y53" s="29"/>
      <c r="Z53" s="29">
        <v>0</v>
      </c>
      <c r="AA53" s="23">
        <f t="shared" si="38"/>
        <v>0</v>
      </c>
      <c r="AB53" s="24">
        <f>T53+X53</f>
        <v>0</v>
      </c>
      <c r="AC53" s="25">
        <f t="shared" si="39"/>
        <v>0</v>
      </c>
      <c r="AD53" s="25">
        <f t="shared" si="39"/>
        <v>0</v>
      </c>
      <c r="AE53" s="23">
        <f t="shared" si="40"/>
        <v>0</v>
      </c>
    </row>
    <row r="54" spans="1:31" ht="12" customHeight="1" collapsed="1">
      <c r="A54" s="20"/>
      <c r="B54" s="21">
        <v>19200</v>
      </c>
      <c r="C54" s="22" t="s">
        <v>96</v>
      </c>
      <c r="D54" s="17">
        <v>1215245</v>
      </c>
      <c r="E54" s="17">
        <v>1133623</v>
      </c>
      <c r="F54" s="17">
        <v>0</v>
      </c>
      <c r="G54" s="23">
        <f t="shared" si="32"/>
        <v>2348868</v>
      </c>
      <c r="H54" s="17">
        <v>0</v>
      </c>
      <c r="I54" s="17">
        <v>-12835</v>
      </c>
      <c r="J54" s="17">
        <v>0</v>
      </c>
      <c r="K54" s="23">
        <f t="shared" si="33"/>
        <v>-12835</v>
      </c>
      <c r="L54" s="24">
        <f>D54+H54</f>
        <v>1215245</v>
      </c>
      <c r="M54" s="25">
        <f t="shared" si="41"/>
        <v>1120788</v>
      </c>
      <c r="N54" s="25">
        <f t="shared" si="41"/>
        <v>0</v>
      </c>
      <c r="O54" s="23">
        <f t="shared" si="34"/>
        <v>2336033</v>
      </c>
      <c r="P54" s="40">
        <v>0</v>
      </c>
      <c r="Q54" s="40">
        <v>0</v>
      </c>
      <c r="R54" s="29">
        <v>0</v>
      </c>
      <c r="S54" s="23">
        <f t="shared" si="35"/>
        <v>0</v>
      </c>
      <c r="T54" s="24">
        <f>L54+P54</f>
        <v>1215245</v>
      </c>
      <c r="U54" s="25">
        <f t="shared" si="36"/>
        <v>1120788</v>
      </c>
      <c r="V54" s="25">
        <f t="shared" si="36"/>
        <v>0</v>
      </c>
      <c r="W54" s="23">
        <f t="shared" si="37"/>
        <v>2336033</v>
      </c>
      <c r="X54" s="40">
        <v>0</v>
      </c>
      <c r="Y54" s="40"/>
      <c r="Z54" s="29">
        <v>0</v>
      </c>
      <c r="AA54" s="23">
        <f t="shared" si="38"/>
        <v>0</v>
      </c>
      <c r="AB54" s="24">
        <f>T54+X54</f>
        <v>1215245</v>
      </c>
      <c r="AC54" s="25">
        <f t="shared" si="39"/>
        <v>1120788</v>
      </c>
      <c r="AD54" s="25">
        <f t="shared" si="39"/>
        <v>0</v>
      </c>
      <c r="AE54" s="23">
        <f t="shared" si="40"/>
        <v>2336033</v>
      </c>
    </row>
    <row r="55" spans="1:31" ht="15" customHeight="1">
      <c r="A55" s="10"/>
      <c r="B55" s="11"/>
      <c r="C55" s="41" t="s">
        <v>97</v>
      </c>
      <c r="D55" s="42">
        <f t="shared" ref="D55:AE55" si="42">SUM(D56+D63+D65+D66+D67+D70+D71+D74+D78)</f>
        <v>38939587</v>
      </c>
      <c r="E55" s="42">
        <f t="shared" si="42"/>
        <v>20483800</v>
      </c>
      <c r="F55" s="42">
        <f t="shared" si="42"/>
        <v>3221198</v>
      </c>
      <c r="G55" s="42">
        <f t="shared" si="42"/>
        <v>62644585</v>
      </c>
      <c r="H55" s="42">
        <f t="shared" si="42"/>
        <v>-922457</v>
      </c>
      <c r="I55" s="42">
        <f t="shared" si="42"/>
        <v>1529758</v>
      </c>
      <c r="J55" s="42">
        <f t="shared" si="42"/>
        <v>50754</v>
      </c>
      <c r="K55" s="42">
        <f t="shared" si="42"/>
        <v>658055</v>
      </c>
      <c r="L55" s="42">
        <f t="shared" si="42"/>
        <v>38017130</v>
      </c>
      <c r="M55" s="42">
        <f t="shared" si="42"/>
        <v>22013558</v>
      </c>
      <c r="N55" s="42">
        <f t="shared" si="42"/>
        <v>3271952</v>
      </c>
      <c r="O55" s="42">
        <f t="shared" si="42"/>
        <v>63302640</v>
      </c>
      <c r="P55" s="42">
        <f t="shared" si="42"/>
        <v>0</v>
      </c>
      <c r="Q55" s="42">
        <f t="shared" si="42"/>
        <v>0</v>
      </c>
      <c r="R55" s="42">
        <f t="shared" si="42"/>
        <v>0</v>
      </c>
      <c r="S55" s="42">
        <f t="shared" si="42"/>
        <v>0</v>
      </c>
      <c r="T55" s="42">
        <f t="shared" si="42"/>
        <v>38017130</v>
      </c>
      <c r="U55" s="42">
        <f t="shared" si="42"/>
        <v>22013558</v>
      </c>
      <c r="V55" s="42">
        <f t="shared" si="42"/>
        <v>3271952</v>
      </c>
      <c r="W55" s="42">
        <f t="shared" si="42"/>
        <v>63302640</v>
      </c>
      <c r="X55" s="42">
        <f t="shared" si="42"/>
        <v>0</v>
      </c>
      <c r="Y55" s="42">
        <f t="shared" si="42"/>
        <v>0</v>
      </c>
      <c r="Z55" s="42">
        <f t="shared" si="42"/>
        <v>0</v>
      </c>
      <c r="AA55" s="42">
        <f t="shared" si="42"/>
        <v>0</v>
      </c>
      <c r="AB55" s="42">
        <f t="shared" si="42"/>
        <v>38017130</v>
      </c>
      <c r="AC55" s="42">
        <f t="shared" si="42"/>
        <v>22013558</v>
      </c>
      <c r="AD55" s="42">
        <f t="shared" si="42"/>
        <v>3271952</v>
      </c>
      <c r="AE55" s="42">
        <f t="shared" si="42"/>
        <v>63302640</v>
      </c>
    </row>
    <row r="56" spans="1:31" s="45" customFormat="1" ht="12" customHeight="1">
      <c r="A56" s="43" t="s">
        <v>98</v>
      </c>
      <c r="B56" s="13"/>
      <c r="C56" s="26" t="s">
        <v>99</v>
      </c>
      <c r="D56" s="29">
        <f>SUM(D57:D61)</f>
        <v>2215810</v>
      </c>
      <c r="E56" s="29">
        <f>SUM(E57:E61)</f>
        <v>91319</v>
      </c>
      <c r="F56" s="29">
        <f>SUM(F57:F61)</f>
        <v>5291</v>
      </c>
      <c r="G56" s="44">
        <f t="shared" ref="G56:G80" si="43">SUM(D56:F56)</f>
        <v>2312420</v>
      </c>
      <c r="H56" s="29">
        <f>SUM(H57:H61)</f>
        <v>12558</v>
      </c>
      <c r="I56" s="29">
        <f>SUM(I57:I61)</f>
        <v>16612</v>
      </c>
      <c r="J56" s="29">
        <f>SUM(J57:J61)</f>
        <v>0</v>
      </c>
      <c r="K56" s="44">
        <f t="shared" ref="K56:K80" si="44">SUM(H56:J56)</f>
        <v>29170</v>
      </c>
      <c r="L56" s="29">
        <f>SUM(L57:L61)</f>
        <v>2228368</v>
      </c>
      <c r="M56" s="29">
        <f>SUM(M57:M61)</f>
        <v>107931</v>
      </c>
      <c r="N56" s="29">
        <f>SUM(N57:N61)</f>
        <v>5291</v>
      </c>
      <c r="O56" s="44">
        <f t="shared" ref="O56:O80" si="45">SUM(L56:N56)</f>
        <v>2341590</v>
      </c>
      <c r="P56" s="29">
        <f>SUM(P57:P61)</f>
        <v>0</v>
      </c>
      <c r="Q56" s="29">
        <f>SUM(Q57:Q61)</f>
        <v>0</v>
      </c>
      <c r="R56" s="29">
        <f>SUM(R57:R61)</f>
        <v>0</v>
      </c>
      <c r="S56" s="44">
        <f t="shared" ref="S56:S80" si="46">SUM(P56:R56)</f>
        <v>0</v>
      </c>
      <c r="T56" s="29">
        <f>SUM(T57:T61)</f>
        <v>2228368</v>
      </c>
      <c r="U56" s="29">
        <f>SUM(U57:U61)</f>
        <v>107931</v>
      </c>
      <c r="V56" s="29">
        <f>SUM(V57:V61)</f>
        <v>5291</v>
      </c>
      <c r="W56" s="44">
        <f t="shared" ref="W56:W80" si="47">SUM(T56:V56)</f>
        <v>2341590</v>
      </c>
      <c r="X56" s="29">
        <f>SUM(X57:X61)</f>
        <v>0</v>
      </c>
      <c r="Y56" s="29">
        <f>SUM(Y57:Y61)</f>
        <v>0</v>
      </c>
      <c r="Z56" s="29">
        <f>SUM(Z57:Z61)</f>
        <v>0</v>
      </c>
      <c r="AA56" s="44">
        <f t="shared" ref="AA56:AA80" si="48">SUM(X56:Z56)</f>
        <v>0</v>
      </c>
      <c r="AB56" s="29">
        <f>SUM(AB57:AB61)</f>
        <v>2228368</v>
      </c>
      <c r="AC56" s="29">
        <f>SUM(AC57:AC61)</f>
        <v>107931</v>
      </c>
      <c r="AD56" s="29">
        <f>SUM(AD57:AD61)</f>
        <v>5291</v>
      </c>
      <c r="AE56" s="44">
        <f t="shared" ref="AE56:AE80" si="49">SUM(AB56:AD56)</f>
        <v>2341590</v>
      </c>
    </row>
    <row r="57" spans="1:31" s="36" customFormat="1" ht="12" customHeight="1">
      <c r="A57" s="46" t="s">
        <v>100</v>
      </c>
      <c r="B57" s="47"/>
      <c r="C57" s="48" t="s">
        <v>101</v>
      </c>
      <c r="D57" s="35">
        <v>1965748</v>
      </c>
      <c r="E57" s="35">
        <v>91319</v>
      </c>
      <c r="F57" s="35">
        <v>5291</v>
      </c>
      <c r="G57" s="34">
        <f t="shared" si="43"/>
        <v>2062358</v>
      </c>
      <c r="H57" s="35">
        <v>12558</v>
      </c>
      <c r="I57" s="35">
        <v>16612</v>
      </c>
      <c r="J57" s="35">
        <v>0</v>
      </c>
      <c r="K57" s="34">
        <f t="shared" si="44"/>
        <v>29170</v>
      </c>
      <c r="L57" s="24">
        <f>D57+H57</f>
        <v>1978306</v>
      </c>
      <c r="M57" s="25">
        <f>E57+I57</f>
        <v>107931</v>
      </c>
      <c r="N57" s="25">
        <f>F57+J57</f>
        <v>5291</v>
      </c>
      <c r="O57" s="34">
        <f t="shared" si="45"/>
        <v>2091528</v>
      </c>
      <c r="P57" s="35">
        <v>0</v>
      </c>
      <c r="Q57" s="35">
        <v>0</v>
      </c>
      <c r="R57" s="35">
        <v>0</v>
      </c>
      <c r="S57" s="34">
        <f t="shared" si="46"/>
        <v>0</v>
      </c>
      <c r="T57" s="24">
        <f t="shared" ref="T57:V61" si="50">L57+P57</f>
        <v>1978306</v>
      </c>
      <c r="U57" s="25">
        <f t="shared" si="50"/>
        <v>107931</v>
      </c>
      <c r="V57" s="25">
        <f t="shared" si="50"/>
        <v>5291</v>
      </c>
      <c r="W57" s="34">
        <f t="shared" si="47"/>
        <v>2091528</v>
      </c>
      <c r="X57" s="35">
        <v>0</v>
      </c>
      <c r="Y57" s="35">
        <v>0</v>
      </c>
      <c r="Z57" s="35">
        <v>0</v>
      </c>
      <c r="AA57" s="34">
        <f t="shared" si="48"/>
        <v>0</v>
      </c>
      <c r="AB57" s="24">
        <f t="shared" ref="AB57:AD61" si="51">T57+X57</f>
        <v>1978306</v>
      </c>
      <c r="AC57" s="25">
        <f t="shared" si="51"/>
        <v>107931</v>
      </c>
      <c r="AD57" s="25">
        <f t="shared" si="51"/>
        <v>5291</v>
      </c>
      <c r="AE57" s="34">
        <f t="shared" si="49"/>
        <v>2091528</v>
      </c>
    </row>
    <row r="58" spans="1:31" s="36" customFormat="1" ht="12" customHeight="1" outlineLevel="1">
      <c r="A58" s="46"/>
      <c r="B58" s="47"/>
      <c r="C58" s="33" t="s">
        <v>102</v>
      </c>
      <c r="D58" s="35">
        <v>0</v>
      </c>
      <c r="E58" s="35">
        <v>0</v>
      </c>
      <c r="F58" s="35">
        <v>0</v>
      </c>
      <c r="G58" s="34">
        <f t="shared" si="43"/>
        <v>0</v>
      </c>
      <c r="H58" s="35">
        <v>0</v>
      </c>
      <c r="I58" s="35">
        <v>0</v>
      </c>
      <c r="J58" s="35">
        <v>0</v>
      </c>
      <c r="K58" s="34">
        <f t="shared" si="44"/>
        <v>0</v>
      </c>
      <c r="L58" s="24">
        <f>D58+H58</f>
        <v>0</v>
      </c>
      <c r="M58" s="35"/>
      <c r="N58" s="35"/>
      <c r="O58" s="34">
        <f t="shared" si="45"/>
        <v>0</v>
      </c>
      <c r="P58" s="35">
        <v>0</v>
      </c>
      <c r="Q58" s="35"/>
      <c r="R58" s="35"/>
      <c r="S58" s="34">
        <f t="shared" si="46"/>
        <v>0</v>
      </c>
      <c r="T58" s="24">
        <f t="shared" si="50"/>
        <v>0</v>
      </c>
      <c r="U58" s="25">
        <f t="shared" si="50"/>
        <v>0</v>
      </c>
      <c r="V58" s="25">
        <f t="shared" si="50"/>
        <v>0</v>
      </c>
      <c r="W58" s="34">
        <f t="shared" si="47"/>
        <v>0</v>
      </c>
      <c r="X58" s="35">
        <v>0</v>
      </c>
      <c r="Y58" s="35"/>
      <c r="Z58" s="35"/>
      <c r="AA58" s="34">
        <f t="shared" si="48"/>
        <v>0</v>
      </c>
      <c r="AB58" s="24">
        <f t="shared" si="51"/>
        <v>0</v>
      </c>
      <c r="AC58" s="25">
        <f t="shared" si="51"/>
        <v>0</v>
      </c>
      <c r="AD58" s="25">
        <f t="shared" si="51"/>
        <v>0</v>
      </c>
      <c r="AE58" s="34">
        <f t="shared" si="49"/>
        <v>0</v>
      </c>
    </row>
    <row r="59" spans="1:31" s="36" customFormat="1" ht="12" customHeight="1">
      <c r="A59" s="46" t="s">
        <v>103</v>
      </c>
      <c r="B59" s="47"/>
      <c r="C59" s="48" t="s">
        <v>104</v>
      </c>
      <c r="D59" s="35">
        <v>137512</v>
      </c>
      <c r="E59" s="35">
        <v>0</v>
      </c>
      <c r="F59" s="35">
        <v>0</v>
      </c>
      <c r="G59" s="34">
        <f t="shared" si="43"/>
        <v>137512</v>
      </c>
      <c r="H59" s="35">
        <v>0</v>
      </c>
      <c r="I59" s="35">
        <v>0</v>
      </c>
      <c r="J59" s="35">
        <v>0</v>
      </c>
      <c r="K59" s="34">
        <f t="shared" si="44"/>
        <v>0</v>
      </c>
      <c r="L59" s="24">
        <f t="shared" ref="L59:N61" si="52">D59+H59</f>
        <v>137512</v>
      </c>
      <c r="M59" s="25">
        <f t="shared" si="52"/>
        <v>0</v>
      </c>
      <c r="N59" s="25">
        <f t="shared" si="52"/>
        <v>0</v>
      </c>
      <c r="O59" s="34">
        <f t="shared" si="45"/>
        <v>137512</v>
      </c>
      <c r="P59" s="35">
        <v>0</v>
      </c>
      <c r="Q59" s="35">
        <v>0</v>
      </c>
      <c r="R59" s="35">
        <v>0</v>
      </c>
      <c r="S59" s="34">
        <f t="shared" si="46"/>
        <v>0</v>
      </c>
      <c r="T59" s="24">
        <f t="shared" si="50"/>
        <v>137512</v>
      </c>
      <c r="U59" s="25">
        <f t="shared" si="50"/>
        <v>0</v>
      </c>
      <c r="V59" s="25">
        <f t="shared" si="50"/>
        <v>0</v>
      </c>
      <c r="W59" s="34">
        <f t="shared" si="47"/>
        <v>137512</v>
      </c>
      <c r="X59" s="35"/>
      <c r="Y59" s="35">
        <v>0</v>
      </c>
      <c r="Z59" s="35">
        <v>0</v>
      </c>
      <c r="AA59" s="34">
        <f t="shared" si="48"/>
        <v>0</v>
      </c>
      <c r="AB59" s="24">
        <f t="shared" si="51"/>
        <v>137512</v>
      </c>
      <c r="AC59" s="25">
        <f t="shared" si="51"/>
        <v>0</v>
      </c>
      <c r="AD59" s="25">
        <f t="shared" si="51"/>
        <v>0</v>
      </c>
      <c r="AE59" s="34">
        <f t="shared" si="49"/>
        <v>137512</v>
      </c>
    </row>
    <row r="60" spans="1:31" s="36" customFormat="1" ht="12" customHeight="1" outlineLevel="1">
      <c r="A60" s="46" t="s">
        <v>105</v>
      </c>
      <c r="B60" s="47"/>
      <c r="C60" s="48" t="s">
        <v>106</v>
      </c>
      <c r="D60" s="35">
        <v>102550</v>
      </c>
      <c r="E60" s="35">
        <v>0</v>
      </c>
      <c r="F60" s="35">
        <v>0</v>
      </c>
      <c r="G60" s="34">
        <f t="shared" si="43"/>
        <v>102550</v>
      </c>
      <c r="H60" s="35">
        <v>0</v>
      </c>
      <c r="I60" s="35">
        <v>0</v>
      </c>
      <c r="J60" s="35">
        <v>0</v>
      </c>
      <c r="K60" s="34">
        <f t="shared" si="44"/>
        <v>0</v>
      </c>
      <c r="L60" s="24">
        <f t="shared" si="52"/>
        <v>102550</v>
      </c>
      <c r="M60" s="25">
        <f t="shared" si="52"/>
        <v>0</v>
      </c>
      <c r="N60" s="25">
        <f t="shared" si="52"/>
        <v>0</v>
      </c>
      <c r="O60" s="34">
        <f t="shared" si="45"/>
        <v>102550</v>
      </c>
      <c r="P60" s="35">
        <v>0</v>
      </c>
      <c r="Q60" s="35">
        <v>0</v>
      </c>
      <c r="R60" s="35">
        <v>0</v>
      </c>
      <c r="S60" s="34">
        <f t="shared" si="46"/>
        <v>0</v>
      </c>
      <c r="T60" s="24">
        <f t="shared" si="50"/>
        <v>102550</v>
      </c>
      <c r="U60" s="25">
        <f t="shared" si="50"/>
        <v>0</v>
      </c>
      <c r="V60" s="25">
        <f t="shared" si="50"/>
        <v>0</v>
      </c>
      <c r="W60" s="34">
        <f t="shared" si="47"/>
        <v>102550</v>
      </c>
      <c r="X60" s="35">
        <v>0</v>
      </c>
      <c r="Y60" s="35">
        <v>0</v>
      </c>
      <c r="Z60" s="35">
        <v>0</v>
      </c>
      <c r="AA60" s="34">
        <f t="shared" si="48"/>
        <v>0</v>
      </c>
      <c r="AB60" s="24">
        <f t="shared" si="51"/>
        <v>102550</v>
      </c>
      <c r="AC60" s="25">
        <f t="shared" si="51"/>
        <v>0</v>
      </c>
      <c r="AD60" s="25">
        <f t="shared" si="51"/>
        <v>0</v>
      </c>
      <c r="AE60" s="34">
        <f t="shared" si="49"/>
        <v>102550</v>
      </c>
    </row>
    <row r="61" spans="1:31" s="36" customFormat="1" ht="12" customHeight="1">
      <c r="A61" s="46" t="s">
        <v>107</v>
      </c>
      <c r="B61" s="47"/>
      <c r="C61" s="48" t="s">
        <v>108</v>
      </c>
      <c r="D61" s="35">
        <v>10000</v>
      </c>
      <c r="E61" s="35">
        <v>0</v>
      </c>
      <c r="F61" s="35">
        <v>0</v>
      </c>
      <c r="G61" s="34">
        <f t="shared" si="43"/>
        <v>10000</v>
      </c>
      <c r="H61" s="35">
        <v>0</v>
      </c>
      <c r="I61" s="35">
        <v>0</v>
      </c>
      <c r="J61" s="35">
        <v>0</v>
      </c>
      <c r="K61" s="34">
        <f t="shared" si="44"/>
        <v>0</v>
      </c>
      <c r="L61" s="24">
        <f t="shared" si="52"/>
        <v>10000</v>
      </c>
      <c r="M61" s="25">
        <f t="shared" si="52"/>
        <v>0</v>
      </c>
      <c r="N61" s="25">
        <f t="shared" si="52"/>
        <v>0</v>
      </c>
      <c r="O61" s="34">
        <f t="shared" si="45"/>
        <v>10000</v>
      </c>
      <c r="P61" s="35">
        <v>0</v>
      </c>
      <c r="Q61" s="35">
        <v>0</v>
      </c>
      <c r="R61" s="35">
        <v>0</v>
      </c>
      <c r="S61" s="34">
        <f t="shared" si="46"/>
        <v>0</v>
      </c>
      <c r="T61" s="24">
        <f t="shared" si="50"/>
        <v>10000</v>
      </c>
      <c r="U61" s="25">
        <f t="shared" si="50"/>
        <v>0</v>
      </c>
      <c r="V61" s="25">
        <f t="shared" si="50"/>
        <v>0</v>
      </c>
      <c r="W61" s="34">
        <f t="shared" si="47"/>
        <v>10000</v>
      </c>
      <c r="X61" s="35">
        <v>0</v>
      </c>
      <c r="Y61" s="35">
        <v>0</v>
      </c>
      <c r="Z61" s="35">
        <v>0</v>
      </c>
      <c r="AA61" s="34">
        <f t="shared" si="48"/>
        <v>0</v>
      </c>
      <c r="AB61" s="24">
        <f t="shared" si="51"/>
        <v>10000</v>
      </c>
      <c r="AC61" s="25">
        <f t="shared" si="51"/>
        <v>0</v>
      </c>
      <c r="AD61" s="25">
        <f t="shared" si="51"/>
        <v>0</v>
      </c>
      <c r="AE61" s="34">
        <f t="shared" si="49"/>
        <v>10000</v>
      </c>
    </row>
    <row r="62" spans="1:31" s="36" customFormat="1" ht="12" customHeight="1" outlineLevel="1">
      <c r="A62" s="46"/>
      <c r="B62" s="47"/>
      <c r="C62" s="48"/>
      <c r="D62" s="35"/>
      <c r="E62" s="35"/>
      <c r="F62" s="35"/>
      <c r="G62" s="34"/>
      <c r="H62" s="35"/>
      <c r="I62" s="35"/>
      <c r="J62" s="35"/>
      <c r="K62" s="34"/>
      <c r="L62" s="24"/>
      <c r="M62" s="25"/>
      <c r="N62" s="25"/>
      <c r="O62" s="34"/>
      <c r="P62" s="35"/>
      <c r="Q62" s="35"/>
      <c r="R62" s="35"/>
      <c r="S62" s="34"/>
      <c r="T62" s="24"/>
      <c r="U62" s="25"/>
      <c r="V62" s="25"/>
      <c r="W62" s="34"/>
      <c r="X62" s="35"/>
      <c r="Y62" s="35"/>
      <c r="Z62" s="35"/>
      <c r="AA62" s="34"/>
      <c r="AB62" s="24"/>
      <c r="AC62" s="25"/>
      <c r="AD62" s="25"/>
      <c r="AE62" s="34"/>
    </row>
    <row r="63" spans="1:31" s="45" customFormat="1" ht="12" customHeight="1">
      <c r="A63" s="43" t="s">
        <v>109</v>
      </c>
      <c r="B63" s="13"/>
      <c r="C63" s="26" t="s">
        <v>110</v>
      </c>
      <c r="D63" s="29">
        <v>427810</v>
      </c>
      <c r="E63" s="29">
        <v>36129</v>
      </c>
      <c r="F63" s="29">
        <v>0</v>
      </c>
      <c r="G63" s="44">
        <f t="shared" si="43"/>
        <v>463939</v>
      </c>
      <c r="H63" s="29">
        <v>-3007</v>
      </c>
      <c r="I63" s="29">
        <v>-12835</v>
      </c>
      <c r="J63" s="29">
        <v>0</v>
      </c>
      <c r="K63" s="44">
        <f t="shared" si="44"/>
        <v>-15842</v>
      </c>
      <c r="L63" s="49">
        <f t="shared" ref="L63:N76" si="53">D63+H63</f>
        <v>424803</v>
      </c>
      <c r="M63" s="25">
        <f t="shared" si="53"/>
        <v>23294</v>
      </c>
      <c r="N63" s="50">
        <f t="shared" si="53"/>
        <v>0</v>
      </c>
      <c r="O63" s="44">
        <f t="shared" si="45"/>
        <v>448097</v>
      </c>
      <c r="P63" s="29">
        <v>0</v>
      </c>
      <c r="Q63" s="29">
        <v>0</v>
      </c>
      <c r="R63" s="29">
        <v>0</v>
      </c>
      <c r="S63" s="44">
        <f t="shared" si="46"/>
        <v>0</v>
      </c>
      <c r="T63" s="49">
        <f>L63+P63</f>
        <v>424803</v>
      </c>
      <c r="U63" s="25">
        <f>M63+Q63</f>
        <v>23294</v>
      </c>
      <c r="V63" s="50">
        <f>N63+R63</f>
        <v>0</v>
      </c>
      <c r="W63" s="44">
        <f t="shared" si="47"/>
        <v>448097</v>
      </c>
      <c r="X63" s="29">
        <v>0</v>
      </c>
      <c r="Y63" s="29">
        <v>0</v>
      </c>
      <c r="Z63" s="29">
        <v>0</v>
      </c>
      <c r="AA63" s="44">
        <f t="shared" si="48"/>
        <v>0</v>
      </c>
      <c r="AB63" s="49">
        <f>T63+X63</f>
        <v>424803</v>
      </c>
      <c r="AC63" s="25">
        <f>U63+Y63</f>
        <v>23294</v>
      </c>
      <c r="AD63" s="50">
        <f>V63+Z63</f>
        <v>0</v>
      </c>
      <c r="AE63" s="44">
        <f t="shared" si="49"/>
        <v>448097</v>
      </c>
    </row>
    <row r="64" spans="1:31" s="36" customFormat="1" ht="12" hidden="1" customHeight="1" outlineLevel="1">
      <c r="A64" s="51"/>
      <c r="B64" s="52"/>
      <c r="C64" s="33" t="s">
        <v>111</v>
      </c>
      <c r="D64" s="35"/>
      <c r="E64" s="35"/>
      <c r="F64" s="35"/>
      <c r="G64" s="34">
        <f t="shared" si="43"/>
        <v>0</v>
      </c>
      <c r="H64" s="35"/>
      <c r="I64" s="35"/>
      <c r="J64" s="35"/>
      <c r="K64" s="34">
        <f t="shared" si="44"/>
        <v>0</v>
      </c>
      <c r="L64" s="35"/>
      <c r="M64" s="35"/>
      <c r="N64" s="35"/>
      <c r="O64" s="34">
        <f t="shared" si="45"/>
        <v>0</v>
      </c>
      <c r="P64" s="35"/>
      <c r="Q64" s="35"/>
      <c r="R64" s="35"/>
      <c r="S64" s="34">
        <f t="shared" si="46"/>
        <v>0</v>
      </c>
      <c r="T64" s="35"/>
      <c r="U64" s="35"/>
      <c r="V64" s="35"/>
      <c r="W64" s="34">
        <f t="shared" si="47"/>
        <v>0</v>
      </c>
      <c r="X64" s="35"/>
      <c r="Y64" s="35"/>
      <c r="Z64" s="35"/>
      <c r="AA64" s="34">
        <f t="shared" si="48"/>
        <v>0</v>
      </c>
      <c r="AB64" s="35"/>
      <c r="AC64" s="35"/>
      <c r="AD64" s="35"/>
      <c r="AE64" s="34">
        <f t="shared" si="49"/>
        <v>0</v>
      </c>
    </row>
    <row r="65" spans="1:31" s="45" customFormat="1" ht="12" customHeight="1" collapsed="1">
      <c r="A65" s="13" t="s">
        <v>112</v>
      </c>
      <c r="B65" s="13"/>
      <c r="C65" s="26" t="s">
        <v>113</v>
      </c>
      <c r="D65" s="29">
        <v>1641244</v>
      </c>
      <c r="E65" s="29">
        <v>1462278</v>
      </c>
      <c r="F65" s="29">
        <v>25600</v>
      </c>
      <c r="G65" s="44">
        <f t="shared" si="43"/>
        <v>3129122</v>
      </c>
      <c r="H65" s="29">
        <v>172839</v>
      </c>
      <c r="I65" s="29">
        <v>0</v>
      </c>
      <c r="J65" s="29">
        <v>0</v>
      </c>
      <c r="K65" s="44">
        <f t="shared" si="44"/>
        <v>172839</v>
      </c>
      <c r="L65" s="49">
        <f t="shared" si="53"/>
        <v>1814083</v>
      </c>
      <c r="M65" s="25">
        <f t="shared" si="53"/>
        <v>1462278</v>
      </c>
      <c r="N65" s="25">
        <f t="shared" si="53"/>
        <v>25600</v>
      </c>
      <c r="O65" s="44">
        <f t="shared" si="45"/>
        <v>3301961</v>
      </c>
      <c r="P65" s="29">
        <v>0</v>
      </c>
      <c r="Q65" s="29">
        <v>0</v>
      </c>
      <c r="R65" s="29">
        <v>0</v>
      </c>
      <c r="S65" s="44">
        <f t="shared" si="46"/>
        <v>0</v>
      </c>
      <c r="T65" s="49">
        <f t="shared" ref="T65:V66" si="54">L65+P65</f>
        <v>1814083</v>
      </c>
      <c r="U65" s="25">
        <f t="shared" si="54"/>
        <v>1462278</v>
      </c>
      <c r="V65" s="25">
        <f t="shared" si="54"/>
        <v>25600</v>
      </c>
      <c r="W65" s="44">
        <f t="shared" si="47"/>
        <v>3301961</v>
      </c>
      <c r="X65" s="29">
        <v>0</v>
      </c>
      <c r="Y65" s="29">
        <v>0</v>
      </c>
      <c r="Z65" s="29">
        <v>0</v>
      </c>
      <c r="AA65" s="44">
        <f t="shared" si="48"/>
        <v>0</v>
      </c>
      <c r="AB65" s="49">
        <f t="shared" ref="AB65:AD66" si="55">T65+X65</f>
        <v>1814083</v>
      </c>
      <c r="AC65" s="25">
        <f t="shared" si="55"/>
        <v>1462278</v>
      </c>
      <c r="AD65" s="25">
        <f t="shared" si="55"/>
        <v>25600</v>
      </c>
      <c r="AE65" s="44">
        <f t="shared" si="49"/>
        <v>3301961</v>
      </c>
    </row>
    <row r="66" spans="1:31" s="45" customFormat="1" ht="12" customHeight="1">
      <c r="A66" s="43" t="s">
        <v>114</v>
      </c>
      <c r="B66" s="13"/>
      <c r="C66" s="26" t="s">
        <v>115</v>
      </c>
      <c r="D66" s="29">
        <v>939354</v>
      </c>
      <c r="E66" s="29">
        <v>18898</v>
      </c>
      <c r="F66" s="29">
        <v>0</v>
      </c>
      <c r="G66" s="44">
        <f t="shared" si="43"/>
        <v>958252</v>
      </c>
      <c r="H66" s="29">
        <v>10741</v>
      </c>
      <c r="I66" s="29">
        <v>0</v>
      </c>
      <c r="J66" s="29">
        <v>2922</v>
      </c>
      <c r="K66" s="44">
        <f t="shared" si="44"/>
        <v>13663</v>
      </c>
      <c r="L66" s="49">
        <f t="shared" si="53"/>
        <v>950095</v>
      </c>
      <c r="M66" s="25">
        <f t="shared" si="53"/>
        <v>18898</v>
      </c>
      <c r="N66" s="25">
        <f t="shared" si="53"/>
        <v>2922</v>
      </c>
      <c r="O66" s="44">
        <f t="shared" si="45"/>
        <v>971915</v>
      </c>
      <c r="P66" s="29">
        <v>0</v>
      </c>
      <c r="Q66" s="29">
        <v>0</v>
      </c>
      <c r="R66" s="29">
        <v>0</v>
      </c>
      <c r="S66" s="44">
        <f t="shared" si="46"/>
        <v>0</v>
      </c>
      <c r="T66" s="49">
        <f t="shared" si="54"/>
        <v>950095</v>
      </c>
      <c r="U66" s="25">
        <f t="shared" si="54"/>
        <v>18898</v>
      </c>
      <c r="V66" s="25">
        <f t="shared" si="54"/>
        <v>2922</v>
      </c>
      <c r="W66" s="44">
        <f t="shared" si="47"/>
        <v>971915</v>
      </c>
      <c r="X66" s="29">
        <v>0</v>
      </c>
      <c r="Y66" s="29">
        <v>0</v>
      </c>
      <c r="Z66" s="29">
        <v>0</v>
      </c>
      <c r="AA66" s="44">
        <f t="shared" si="48"/>
        <v>0</v>
      </c>
      <c r="AB66" s="49">
        <f t="shared" si="55"/>
        <v>950095</v>
      </c>
      <c r="AC66" s="25">
        <f t="shared" si="55"/>
        <v>18898</v>
      </c>
      <c r="AD66" s="25">
        <f t="shared" si="55"/>
        <v>2922</v>
      </c>
      <c r="AE66" s="44">
        <f t="shared" si="49"/>
        <v>971915</v>
      </c>
    </row>
    <row r="67" spans="1:31" s="45" customFormat="1" ht="12" customHeight="1">
      <c r="A67" s="43" t="s">
        <v>116</v>
      </c>
      <c r="B67" s="13"/>
      <c r="C67" s="26" t="s">
        <v>117</v>
      </c>
      <c r="D67" s="29">
        <f>SUM(D68:D69)</f>
        <v>5377826</v>
      </c>
      <c r="E67" s="29">
        <f>SUM(E68:E69)</f>
        <v>4576211</v>
      </c>
      <c r="F67" s="29">
        <f>SUM(F68:F69)</f>
        <v>1639213</v>
      </c>
      <c r="G67" s="44">
        <f t="shared" si="43"/>
        <v>11593250</v>
      </c>
      <c r="H67" s="29">
        <f>SUM(H68:H69)</f>
        <v>-76782</v>
      </c>
      <c r="I67" s="29">
        <f>SUM(I68:I69)</f>
        <v>0</v>
      </c>
      <c r="J67" s="29">
        <f>SUM(J68:J69)</f>
        <v>46532</v>
      </c>
      <c r="K67" s="44">
        <f t="shared" si="44"/>
        <v>-30250</v>
      </c>
      <c r="L67" s="29">
        <f>SUM(L68:L69)</f>
        <v>5301044</v>
      </c>
      <c r="M67" s="29">
        <f>SUM(M68:M69)</f>
        <v>4576211</v>
      </c>
      <c r="N67" s="29">
        <f>SUM(N68:N69)</f>
        <v>1685745</v>
      </c>
      <c r="O67" s="44">
        <f t="shared" si="45"/>
        <v>11563000</v>
      </c>
      <c r="P67" s="29">
        <f>SUM(P68:P69)</f>
        <v>0</v>
      </c>
      <c r="Q67" s="29">
        <f>SUM(Q68:Q69)</f>
        <v>0</v>
      </c>
      <c r="R67" s="29">
        <f>SUM(R68:R69)</f>
        <v>0</v>
      </c>
      <c r="S67" s="44">
        <f t="shared" si="46"/>
        <v>0</v>
      </c>
      <c r="T67" s="29">
        <f>SUM(T68:T69)</f>
        <v>5301044</v>
      </c>
      <c r="U67" s="29">
        <f>SUM(U68:U69)</f>
        <v>4576211</v>
      </c>
      <c r="V67" s="29">
        <f>SUM(V68:V69)</f>
        <v>1685745</v>
      </c>
      <c r="W67" s="44">
        <f t="shared" si="47"/>
        <v>11563000</v>
      </c>
      <c r="X67" s="29">
        <f>SUM(X68:X69)</f>
        <v>0</v>
      </c>
      <c r="Y67" s="29">
        <f>SUM(Y68:Y69)</f>
        <v>0</v>
      </c>
      <c r="Z67" s="29">
        <f>SUM(Z68:Z69)</f>
        <v>0</v>
      </c>
      <c r="AA67" s="44">
        <f t="shared" si="48"/>
        <v>0</v>
      </c>
      <c r="AB67" s="29">
        <f>SUM(AB68:AB69)</f>
        <v>5301044</v>
      </c>
      <c r="AC67" s="29">
        <f>SUM(AC68:AC69)</f>
        <v>4576211</v>
      </c>
      <c r="AD67" s="29">
        <f>SUM(AD68:AD69)</f>
        <v>1685745</v>
      </c>
      <c r="AE67" s="44">
        <f t="shared" si="49"/>
        <v>11563000</v>
      </c>
    </row>
    <row r="68" spans="1:31" s="36" customFormat="1" ht="12" customHeight="1">
      <c r="A68" s="51"/>
      <c r="B68" s="52"/>
      <c r="C68" s="33" t="s">
        <v>118</v>
      </c>
      <c r="D68" s="53">
        <v>5377826</v>
      </c>
      <c r="E68" s="53">
        <v>4576211</v>
      </c>
      <c r="F68" s="53">
        <v>1639213</v>
      </c>
      <c r="G68" s="54">
        <f t="shared" si="43"/>
        <v>11593250</v>
      </c>
      <c r="H68" s="53">
        <v>-76782</v>
      </c>
      <c r="I68" s="53">
        <v>0</v>
      </c>
      <c r="J68" s="53">
        <v>46532</v>
      </c>
      <c r="K68" s="34">
        <f t="shared" si="44"/>
        <v>-30250</v>
      </c>
      <c r="L68" s="55">
        <f t="shared" si="53"/>
        <v>5301044</v>
      </c>
      <c r="M68" s="56">
        <f t="shared" si="53"/>
        <v>4576211</v>
      </c>
      <c r="N68" s="25">
        <f t="shared" si="53"/>
        <v>1685745</v>
      </c>
      <c r="O68" s="34">
        <f t="shared" si="45"/>
        <v>11563000</v>
      </c>
      <c r="P68" s="35">
        <v>0</v>
      </c>
      <c r="Q68" s="35">
        <v>0</v>
      </c>
      <c r="R68" s="35">
        <v>0</v>
      </c>
      <c r="S68" s="34">
        <f t="shared" si="46"/>
        <v>0</v>
      </c>
      <c r="T68" s="55">
        <f t="shared" ref="T68:V70" si="56">L68+P68</f>
        <v>5301044</v>
      </c>
      <c r="U68" s="56">
        <f t="shared" si="56"/>
        <v>4576211</v>
      </c>
      <c r="V68" s="25">
        <f t="shared" si="56"/>
        <v>1685745</v>
      </c>
      <c r="W68" s="34">
        <f t="shared" si="47"/>
        <v>11563000</v>
      </c>
      <c r="X68" s="35">
        <v>0</v>
      </c>
      <c r="Y68" s="35">
        <v>0</v>
      </c>
      <c r="Z68" s="35">
        <v>0</v>
      </c>
      <c r="AA68" s="34">
        <f t="shared" si="48"/>
        <v>0</v>
      </c>
      <c r="AB68" s="55">
        <f t="shared" ref="AB68:AD70" si="57">T68+X68</f>
        <v>5301044</v>
      </c>
      <c r="AC68" s="56">
        <f t="shared" si="57"/>
        <v>4576211</v>
      </c>
      <c r="AD68" s="25">
        <f t="shared" si="57"/>
        <v>1685745</v>
      </c>
      <c r="AE68" s="34">
        <f t="shared" si="49"/>
        <v>11563000</v>
      </c>
    </row>
    <row r="69" spans="1:31" s="36" customFormat="1" ht="12" customHeight="1">
      <c r="A69" s="51"/>
      <c r="B69" s="52"/>
      <c r="C69" s="33" t="s">
        <v>111</v>
      </c>
      <c r="D69" s="35">
        <v>0</v>
      </c>
      <c r="E69" s="35">
        <v>0</v>
      </c>
      <c r="F69" s="35">
        <v>0</v>
      </c>
      <c r="G69" s="34">
        <f t="shared" si="43"/>
        <v>0</v>
      </c>
      <c r="H69" s="53">
        <v>0</v>
      </c>
      <c r="I69" s="53">
        <v>0</v>
      </c>
      <c r="J69" s="53">
        <v>0</v>
      </c>
      <c r="K69" s="34">
        <f t="shared" si="44"/>
        <v>0</v>
      </c>
      <c r="L69" s="57">
        <f t="shared" si="53"/>
        <v>0</v>
      </c>
      <c r="M69" s="58">
        <f t="shared" si="53"/>
        <v>0</v>
      </c>
      <c r="N69" s="59">
        <f t="shared" si="53"/>
        <v>0</v>
      </c>
      <c r="O69" s="34">
        <f t="shared" si="45"/>
        <v>0</v>
      </c>
      <c r="P69" s="35">
        <v>0</v>
      </c>
      <c r="Q69" s="35">
        <v>0</v>
      </c>
      <c r="R69" s="35">
        <v>0</v>
      </c>
      <c r="S69" s="34">
        <f t="shared" si="46"/>
        <v>0</v>
      </c>
      <c r="T69" s="57">
        <f t="shared" si="56"/>
        <v>0</v>
      </c>
      <c r="U69" s="58">
        <f t="shared" si="56"/>
        <v>0</v>
      </c>
      <c r="V69" s="59">
        <f t="shared" si="56"/>
        <v>0</v>
      </c>
      <c r="W69" s="34">
        <f t="shared" si="47"/>
        <v>0</v>
      </c>
      <c r="X69" s="35">
        <v>0</v>
      </c>
      <c r="Y69" s="35">
        <v>0</v>
      </c>
      <c r="Z69" s="35">
        <v>0</v>
      </c>
      <c r="AA69" s="34">
        <f t="shared" si="48"/>
        <v>0</v>
      </c>
      <c r="AB69" s="57">
        <f t="shared" si="57"/>
        <v>0</v>
      </c>
      <c r="AC69" s="58">
        <f t="shared" si="57"/>
        <v>0</v>
      </c>
      <c r="AD69" s="59">
        <f t="shared" si="57"/>
        <v>0</v>
      </c>
      <c r="AE69" s="34">
        <f t="shared" si="49"/>
        <v>0</v>
      </c>
    </row>
    <row r="70" spans="1:31" s="45" customFormat="1" ht="12" customHeight="1">
      <c r="A70" s="43" t="s">
        <v>119</v>
      </c>
      <c r="B70" s="13"/>
      <c r="C70" s="26" t="s">
        <v>120</v>
      </c>
      <c r="D70" s="29">
        <v>46322</v>
      </c>
      <c r="E70" s="29">
        <v>48278</v>
      </c>
      <c r="F70" s="29">
        <v>0</v>
      </c>
      <c r="G70" s="44">
        <f t="shared" si="43"/>
        <v>94600</v>
      </c>
      <c r="H70" s="29">
        <v>0</v>
      </c>
      <c r="I70" s="29">
        <v>0</v>
      </c>
      <c r="J70" s="29">
        <v>0</v>
      </c>
      <c r="K70" s="44">
        <f t="shared" si="44"/>
        <v>0</v>
      </c>
      <c r="L70" s="49">
        <f t="shared" si="53"/>
        <v>46322</v>
      </c>
      <c r="M70" s="50">
        <f t="shared" si="53"/>
        <v>48278</v>
      </c>
      <c r="N70" s="25">
        <f t="shared" si="53"/>
        <v>0</v>
      </c>
      <c r="O70" s="44">
        <f t="shared" si="45"/>
        <v>94600</v>
      </c>
      <c r="P70" s="29">
        <v>0</v>
      </c>
      <c r="Q70" s="29">
        <v>0</v>
      </c>
      <c r="R70" s="29">
        <v>0</v>
      </c>
      <c r="S70" s="44">
        <f t="shared" si="46"/>
        <v>0</v>
      </c>
      <c r="T70" s="49">
        <f t="shared" si="56"/>
        <v>46322</v>
      </c>
      <c r="U70" s="50">
        <f t="shared" si="56"/>
        <v>48278</v>
      </c>
      <c r="V70" s="25">
        <f t="shared" si="56"/>
        <v>0</v>
      </c>
      <c r="W70" s="44">
        <f t="shared" si="47"/>
        <v>94600</v>
      </c>
      <c r="X70" s="29">
        <v>0</v>
      </c>
      <c r="Y70" s="29">
        <v>0</v>
      </c>
      <c r="Z70" s="29">
        <v>0</v>
      </c>
      <c r="AA70" s="44">
        <f t="shared" si="48"/>
        <v>0</v>
      </c>
      <c r="AB70" s="49">
        <f t="shared" si="57"/>
        <v>46322</v>
      </c>
      <c r="AC70" s="50">
        <f t="shared" si="57"/>
        <v>48278</v>
      </c>
      <c r="AD70" s="25">
        <f t="shared" si="57"/>
        <v>0</v>
      </c>
      <c r="AE70" s="44">
        <f t="shared" si="49"/>
        <v>94600</v>
      </c>
    </row>
    <row r="71" spans="1:31" s="45" customFormat="1" ht="12" customHeight="1">
      <c r="A71" s="43" t="s">
        <v>121</v>
      </c>
      <c r="B71" s="13"/>
      <c r="C71" s="26" t="s">
        <v>122</v>
      </c>
      <c r="D71" s="29">
        <f>SUM(D72:D73)</f>
        <v>12518136</v>
      </c>
      <c r="E71" s="29">
        <f>SUM(E72:E73)</f>
        <v>2666953</v>
      </c>
      <c r="F71" s="29">
        <f>SUM(F72:F73)</f>
        <v>114517</v>
      </c>
      <c r="G71" s="44">
        <f t="shared" si="43"/>
        <v>15299606</v>
      </c>
      <c r="H71" s="29">
        <f>SUM(H72:H73)</f>
        <v>-179746</v>
      </c>
      <c r="I71" s="29">
        <f>SUM(I72:I73)</f>
        <v>20700</v>
      </c>
      <c r="J71" s="29">
        <f>SUM(J72:J73)</f>
        <v>0</v>
      </c>
      <c r="K71" s="44">
        <f t="shared" si="44"/>
        <v>-159046</v>
      </c>
      <c r="L71" s="29">
        <f>SUM(L72:L73)</f>
        <v>12338390</v>
      </c>
      <c r="M71" s="29">
        <f>SUM(M72:M73)</f>
        <v>2687653</v>
      </c>
      <c r="N71" s="29">
        <f>SUM(N72:N73)</f>
        <v>114517</v>
      </c>
      <c r="O71" s="44">
        <f t="shared" si="45"/>
        <v>15140560</v>
      </c>
      <c r="P71" s="29">
        <f>SUM(P72:P73)</f>
        <v>0</v>
      </c>
      <c r="Q71" s="29">
        <f>SUM(Q72:Q73)</f>
        <v>0</v>
      </c>
      <c r="R71" s="29">
        <f>SUM(R72:R73)</f>
        <v>0</v>
      </c>
      <c r="S71" s="44">
        <f t="shared" si="46"/>
        <v>0</v>
      </c>
      <c r="T71" s="29">
        <f>SUM(T72:T73)</f>
        <v>12338390</v>
      </c>
      <c r="U71" s="29">
        <f>SUM(U72:U73)</f>
        <v>2687653</v>
      </c>
      <c r="V71" s="29">
        <f>SUM(V72:V73)</f>
        <v>114517</v>
      </c>
      <c r="W71" s="44">
        <f t="shared" si="47"/>
        <v>15140560</v>
      </c>
      <c r="X71" s="29">
        <f>SUM(X72:X73)</f>
        <v>0</v>
      </c>
      <c r="Y71" s="29">
        <f>SUM(Y72:Y73)</f>
        <v>0</v>
      </c>
      <c r="Z71" s="29">
        <f>SUM(Z72:Z73)</f>
        <v>0</v>
      </c>
      <c r="AA71" s="44">
        <f t="shared" si="48"/>
        <v>0</v>
      </c>
      <c r="AB71" s="29">
        <f>SUM(AB72:AB73)</f>
        <v>12338390</v>
      </c>
      <c r="AC71" s="29">
        <f>SUM(AC72:AC73)</f>
        <v>2687653</v>
      </c>
      <c r="AD71" s="29">
        <f>SUM(AD72:AD73)</f>
        <v>114517</v>
      </c>
      <c r="AE71" s="44">
        <f t="shared" si="49"/>
        <v>15140560</v>
      </c>
    </row>
    <row r="72" spans="1:31" ht="12" customHeight="1">
      <c r="A72" s="60"/>
      <c r="B72" s="61"/>
      <c r="C72" s="33" t="s">
        <v>118</v>
      </c>
      <c r="D72" s="17">
        <v>12518136</v>
      </c>
      <c r="E72" s="17">
        <v>2666953</v>
      </c>
      <c r="F72" s="17">
        <v>114517</v>
      </c>
      <c r="G72" s="23">
        <f t="shared" si="43"/>
        <v>15299606</v>
      </c>
      <c r="H72" s="17">
        <v>-179746</v>
      </c>
      <c r="I72" s="17">
        <v>20700</v>
      </c>
      <c r="J72" s="17">
        <v>0</v>
      </c>
      <c r="K72" s="23">
        <f t="shared" si="44"/>
        <v>-159046</v>
      </c>
      <c r="L72" s="55">
        <f t="shared" si="53"/>
        <v>12338390</v>
      </c>
      <c r="M72" s="56">
        <f t="shared" si="53"/>
        <v>2687653</v>
      </c>
      <c r="N72" s="25">
        <f t="shared" si="53"/>
        <v>114517</v>
      </c>
      <c r="O72" s="23">
        <f t="shared" si="45"/>
        <v>15140560</v>
      </c>
      <c r="P72" s="17">
        <v>0</v>
      </c>
      <c r="Q72" s="17">
        <v>0</v>
      </c>
      <c r="R72" s="17">
        <v>0</v>
      </c>
      <c r="S72" s="23">
        <f t="shared" si="46"/>
        <v>0</v>
      </c>
      <c r="T72" s="55">
        <f t="shared" ref="T72:V73" si="58">L72+P72</f>
        <v>12338390</v>
      </c>
      <c r="U72" s="56">
        <f t="shared" si="58"/>
        <v>2687653</v>
      </c>
      <c r="V72" s="25">
        <f t="shared" si="58"/>
        <v>114517</v>
      </c>
      <c r="W72" s="23">
        <f t="shared" si="47"/>
        <v>15140560</v>
      </c>
      <c r="X72" s="17">
        <v>0</v>
      </c>
      <c r="Y72" s="17">
        <v>0</v>
      </c>
      <c r="Z72" s="17">
        <v>0</v>
      </c>
      <c r="AA72" s="23">
        <f t="shared" si="48"/>
        <v>0</v>
      </c>
      <c r="AB72" s="55">
        <f t="shared" ref="AB72:AD73" si="59">T72+X72</f>
        <v>12338390</v>
      </c>
      <c r="AC72" s="56">
        <f t="shared" si="59"/>
        <v>2687653</v>
      </c>
      <c r="AD72" s="25">
        <f t="shared" si="59"/>
        <v>114517</v>
      </c>
      <c r="AE72" s="23">
        <f t="shared" si="49"/>
        <v>15140560</v>
      </c>
    </row>
    <row r="73" spans="1:31" s="62" customFormat="1" ht="12" customHeight="1">
      <c r="A73" s="51"/>
      <c r="B73" s="52"/>
      <c r="C73" s="33" t="s">
        <v>111</v>
      </c>
      <c r="D73" s="17">
        <v>0</v>
      </c>
      <c r="E73" s="17">
        <v>0</v>
      </c>
      <c r="F73" s="17">
        <v>0</v>
      </c>
      <c r="G73" s="34">
        <f t="shared" si="43"/>
        <v>0</v>
      </c>
      <c r="H73" s="17">
        <v>0</v>
      </c>
      <c r="I73" s="17">
        <v>0</v>
      </c>
      <c r="J73" s="17">
        <v>0</v>
      </c>
      <c r="K73" s="34">
        <f t="shared" si="44"/>
        <v>0</v>
      </c>
      <c r="L73" s="57">
        <f t="shared" si="53"/>
        <v>0</v>
      </c>
      <c r="M73" s="58">
        <f t="shared" si="53"/>
        <v>0</v>
      </c>
      <c r="N73" s="59">
        <f t="shared" si="53"/>
        <v>0</v>
      </c>
      <c r="O73" s="34">
        <f t="shared" si="45"/>
        <v>0</v>
      </c>
      <c r="P73" s="35">
        <v>0</v>
      </c>
      <c r="Q73" s="35">
        <v>0</v>
      </c>
      <c r="R73" s="35">
        <v>0</v>
      </c>
      <c r="S73" s="34">
        <f t="shared" si="46"/>
        <v>0</v>
      </c>
      <c r="T73" s="57">
        <f t="shared" si="58"/>
        <v>0</v>
      </c>
      <c r="U73" s="58">
        <f t="shared" si="58"/>
        <v>0</v>
      </c>
      <c r="V73" s="59">
        <f t="shared" si="58"/>
        <v>0</v>
      </c>
      <c r="W73" s="34">
        <f t="shared" si="47"/>
        <v>0</v>
      </c>
      <c r="X73" s="35">
        <v>0</v>
      </c>
      <c r="Y73" s="35">
        <v>0</v>
      </c>
      <c r="Z73" s="35">
        <v>0</v>
      </c>
      <c r="AA73" s="34">
        <f t="shared" si="48"/>
        <v>0</v>
      </c>
      <c r="AB73" s="57">
        <f t="shared" si="59"/>
        <v>0</v>
      </c>
      <c r="AC73" s="58">
        <f t="shared" si="59"/>
        <v>0</v>
      </c>
      <c r="AD73" s="59">
        <f t="shared" si="59"/>
        <v>0</v>
      </c>
      <c r="AE73" s="34">
        <f t="shared" si="49"/>
        <v>0</v>
      </c>
    </row>
    <row r="74" spans="1:31" s="45" customFormat="1" ht="12" customHeight="1">
      <c r="A74" s="43" t="s">
        <v>123</v>
      </c>
      <c r="B74" s="13"/>
      <c r="C74" s="26" t="s">
        <v>124</v>
      </c>
      <c r="D74" s="29">
        <f>SUM(D75:D76)</f>
        <v>12501158</v>
      </c>
      <c r="E74" s="29">
        <f>SUM(E75:E76)</f>
        <v>10781447</v>
      </c>
      <c r="F74" s="29">
        <f>SUM(F75:F76)</f>
        <v>857798</v>
      </c>
      <c r="G74" s="44">
        <f t="shared" si="43"/>
        <v>24140403</v>
      </c>
      <c r="H74" s="29">
        <f>SUM(H75:H76)</f>
        <v>97334</v>
      </c>
      <c r="I74" s="29">
        <f>SUM(I75:I76)</f>
        <v>553862</v>
      </c>
      <c r="J74" s="29">
        <f>SUM(J75:J76)</f>
        <v>1300</v>
      </c>
      <c r="K74" s="44">
        <f t="shared" si="44"/>
        <v>652496</v>
      </c>
      <c r="L74" s="29">
        <f>SUM(L75:L76)</f>
        <v>12598492</v>
      </c>
      <c r="M74" s="29">
        <f>SUM(M75:M76)</f>
        <v>11335309</v>
      </c>
      <c r="N74" s="29">
        <f>SUM(N75:N76)</f>
        <v>859098</v>
      </c>
      <c r="O74" s="44">
        <f t="shared" si="45"/>
        <v>24792899</v>
      </c>
      <c r="P74" s="29">
        <f>SUM(P75:P76)</f>
        <v>0</v>
      </c>
      <c r="Q74" s="29">
        <f>SUM(Q75:Q76)</f>
        <v>0</v>
      </c>
      <c r="R74" s="29">
        <f>SUM(R75:R76)</f>
        <v>0</v>
      </c>
      <c r="S74" s="44">
        <f t="shared" si="46"/>
        <v>0</v>
      </c>
      <c r="T74" s="29">
        <f>SUM(T75:T76)</f>
        <v>12598492</v>
      </c>
      <c r="U74" s="29">
        <f>SUM(U75:U76)</f>
        <v>11335309</v>
      </c>
      <c r="V74" s="29">
        <f>SUM(V75:V76)</f>
        <v>859098</v>
      </c>
      <c r="W74" s="44">
        <f t="shared" si="47"/>
        <v>24792899</v>
      </c>
      <c r="X74" s="29">
        <f>SUM(X75:X76)</f>
        <v>0</v>
      </c>
      <c r="Y74" s="29">
        <f>SUM(Y75:Y76)</f>
        <v>0</v>
      </c>
      <c r="Z74" s="29">
        <f>SUM(Z75:Z76)</f>
        <v>0</v>
      </c>
      <c r="AA74" s="44">
        <f t="shared" si="48"/>
        <v>0</v>
      </c>
      <c r="AB74" s="29">
        <f>SUM(AB75:AB76)</f>
        <v>12598492</v>
      </c>
      <c r="AC74" s="29">
        <f>SUM(AC75:AC76)</f>
        <v>11335309</v>
      </c>
      <c r="AD74" s="29">
        <f>SUM(AD75:AD76)</f>
        <v>859098</v>
      </c>
      <c r="AE74" s="44">
        <f t="shared" si="49"/>
        <v>24792899</v>
      </c>
    </row>
    <row r="75" spans="1:31" ht="12" customHeight="1">
      <c r="A75" s="60"/>
      <c r="B75" s="61"/>
      <c r="C75" s="33" t="s">
        <v>118</v>
      </c>
      <c r="D75" s="17">
        <v>12501158</v>
      </c>
      <c r="E75" s="17">
        <v>10781447</v>
      </c>
      <c r="F75" s="17">
        <v>857798</v>
      </c>
      <c r="G75" s="23">
        <f t="shared" si="43"/>
        <v>24140403</v>
      </c>
      <c r="H75" s="17">
        <v>97334</v>
      </c>
      <c r="I75" s="17">
        <v>553862</v>
      </c>
      <c r="J75" s="17">
        <v>1300</v>
      </c>
      <c r="K75" s="23">
        <f t="shared" si="44"/>
        <v>652496</v>
      </c>
      <c r="L75" s="55">
        <f t="shared" si="53"/>
        <v>12598492</v>
      </c>
      <c r="M75" s="56">
        <f t="shared" si="53"/>
        <v>11335309</v>
      </c>
      <c r="N75" s="25">
        <f t="shared" si="53"/>
        <v>859098</v>
      </c>
      <c r="O75" s="23">
        <f t="shared" si="45"/>
        <v>24792899</v>
      </c>
      <c r="P75" s="17">
        <v>0</v>
      </c>
      <c r="Q75" s="17">
        <v>0</v>
      </c>
      <c r="R75" s="17">
        <v>0</v>
      </c>
      <c r="S75" s="23">
        <f t="shared" si="46"/>
        <v>0</v>
      </c>
      <c r="T75" s="55">
        <f t="shared" ref="T75:V76" si="60">L75+P75</f>
        <v>12598492</v>
      </c>
      <c r="U75" s="56">
        <f t="shared" si="60"/>
        <v>11335309</v>
      </c>
      <c r="V75" s="25">
        <f t="shared" si="60"/>
        <v>859098</v>
      </c>
      <c r="W75" s="23">
        <f t="shared" si="47"/>
        <v>24792899</v>
      </c>
      <c r="X75" s="17">
        <v>0</v>
      </c>
      <c r="Y75" s="17">
        <v>0</v>
      </c>
      <c r="Z75" s="17">
        <v>0</v>
      </c>
      <c r="AA75" s="23">
        <f t="shared" si="48"/>
        <v>0</v>
      </c>
      <c r="AB75" s="55">
        <f t="shared" ref="AB75:AD76" si="61">T75+X75</f>
        <v>12598492</v>
      </c>
      <c r="AC75" s="56">
        <f t="shared" si="61"/>
        <v>11335309</v>
      </c>
      <c r="AD75" s="25">
        <f t="shared" si="61"/>
        <v>859098</v>
      </c>
      <c r="AE75" s="23">
        <f t="shared" si="49"/>
        <v>24792899</v>
      </c>
    </row>
    <row r="76" spans="1:31" s="62" customFormat="1" ht="12" customHeight="1">
      <c r="A76" s="51"/>
      <c r="B76" s="52"/>
      <c r="C76" s="33" t="s">
        <v>111</v>
      </c>
      <c r="D76" s="17">
        <v>0</v>
      </c>
      <c r="E76" s="17">
        <v>0</v>
      </c>
      <c r="F76" s="17">
        <v>0</v>
      </c>
      <c r="G76" s="34">
        <f t="shared" si="43"/>
        <v>0</v>
      </c>
      <c r="H76" s="17">
        <v>0</v>
      </c>
      <c r="I76" s="17">
        <v>0</v>
      </c>
      <c r="J76" s="17">
        <v>0</v>
      </c>
      <c r="K76" s="23">
        <f t="shared" si="44"/>
        <v>0</v>
      </c>
      <c r="L76" s="57">
        <f t="shared" si="53"/>
        <v>0</v>
      </c>
      <c r="M76" s="58">
        <f t="shared" si="53"/>
        <v>0</v>
      </c>
      <c r="N76" s="59">
        <f t="shared" si="53"/>
        <v>0</v>
      </c>
      <c r="O76" s="34">
        <f t="shared" si="45"/>
        <v>0</v>
      </c>
      <c r="P76" s="35">
        <v>0</v>
      </c>
      <c r="Q76" s="35">
        <v>0</v>
      </c>
      <c r="R76" s="35">
        <v>0</v>
      </c>
      <c r="S76" s="23">
        <f t="shared" si="46"/>
        <v>0</v>
      </c>
      <c r="T76" s="57">
        <f t="shared" si="60"/>
        <v>0</v>
      </c>
      <c r="U76" s="58">
        <f t="shared" si="60"/>
        <v>0</v>
      </c>
      <c r="V76" s="59">
        <f t="shared" si="60"/>
        <v>0</v>
      </c>
      <c r="W76" s="34">
        <f t="shared" si="47"/>
        <v>0</v>
      </c>
      <c r="X76" s="35">
        <v>0</v>
      </c>
      <c r="Y76" s="35">
        <v>0</v>
      </c>
      <c r="Z76" s="35">
        <v>0</v>
      </c>
      <c r="AA76" s="23">
        <f t="shared" si="48"/>
        <v>0</v>
      </c>
      <c r="AB76" s="57">
        <f t="shared" si="61"/>
        <v>0</v>
      </c>
      <c r="AC76" s="58">
        <f t="shared" si="61"/>
        <v>0</v>
      </c>
      <c r="AD76" s="59">
        <f t="shared" si="61"/>
        <v>0</v>
      </c>
      <c r="AE76" s="34">
        <f t="shared" si="49"/>
        <v>0</v>
      </c>
    </row>
    <row r="77" spans="1:31" ht="12" hidden="1" customHeight="1" outlineLevel="1">
      <c r="A77" s="60"/>
      <c r="B77" s="61"/>
      <c r="C77" s="22" t="s">
        <v>125</v>
      </c>
      <c r="D77" s="17"/>
      <c r="E77" s="17"/>
      <c r="F77" s="17"/>
      <c r="G77" s="23">
        <f t="shared" si="43"/>
        <v>0</v>
      </c>
      <c r="H77" s="17">
        <v>0</v>
      </c>
      <c r="I77" s="17">
        <v>0</v>
      </c>
      <c r="J77" s="17">
        <v>0</v>
      </c>
      <c r="K77" s="23">
        <f t="shared" si="44"/>
        <v>0</v>
      </c>
      <c r="L77" s="17"/>
      <c r="M77" s="17"/>
      <c r="N77" s="17"/>
      <c r="O77" s="23">
        <f t="shared" si="45"/>
        <v>0</v>
      </c>
      <c r="P77" s="17">
        <v>0</v>
      </c>
      <c r="Q77" s="17">
        <v>0</v>
      </c>
      <c r="R77" s="17">
        <v>0</v>
      </c>
      <c r="S77" s="23">
        <f t="shared" si="46"/>
        <v>0</v>
      </c>
      <c r="T77" s="17"/>
      <c r="U77" s="17"/>
      <c r="V77" s="17"/>
      <c r="W77" s="23">
        <f t="shared" si="47"/>
        <v>0</v>
      </c>
      <c r="X77" s="17">
        <v>0</v>
      </c>
      <c r="Y77" s="17">
        <v>0</v>
      </c>
      <c r="Z77" s="17">
        <v>0</v>
      </c>
      <c r="AA77" s="23">
        <f t="shared" si="48"/>
        <v>0</v>
      </c>
      <c r="AB77" s="17"/>
      <c r="AC77" s="17"/>
      <c r="AD77" s="17"/>
      <c r="AE77" s="23">
        <f t="shared" si="49"/>
        <v>0</v>
      </c>
    </row>
    <row r="78" spans="1:31" s="45" customFormat="1" ht="12" customHeight="1" collapsed="1">
      <c r="A78" s="43" t="s">
        <v>126</v>
      </c>
      <c r="B78" s="13"/>
      <c r="C78" s="26" t="s">
        <v>127</v>
      </c>
      <c r="D78" s="29">
        <f>SUM(D79:D80)</f>
        <v>3271927</v>
      </c>
      <c r="E78" s="29">
        <f>SUM(E79:E80)</f>
        <v>802287</v>
      </c>
      <c r="F78" s="29">
        <f>SUM(F79:F80)</f>
        <v>578779</v>
      </c>
      <c r="G78" s="44">
        <f t="shared" si="43"/>
        <v>4652993</v>
      </c>
      <c r="H78" s="29">
        <f>SUM(H79:H80)</f>
        <v>-956394</v>
      </c>
      <c r="I78" s="29">
        <f>SUM(I79:I80)</f>
        <v>951419</v>
      </c>
      <c r="J78" s="29">
        <f>SUM(J79:J80)</f>
        <v>0</v>
      </c>
      <c r="K78" s="44">
        <f t="shared" si="44"/>
        <v>-4975</v>
      </c>
      <c r="L78" s="29">
        <f>SUM(L79:L80)</f>
        <v>2315533</v>
      </c>
      <c r="M78" s="29">
        <f>SUM(M79:M80)</f>
        <v>1753706</v>
      </c>
      <c r="N78" s="29">
        <f>SUM(N79:N80)</f>
        <v>578779</v>
      </c>
      <c r="O78" s="44">
        <f t="shared" si="45"/>
        <v>4648018</v>
      </c>
      <c r="P78" s="29">
        <f>SUM(P79:P80)</f>
        <v>0</v>
      </c>
      <c r="Q78" s="29">
        <f>SUM(Q79:Q80)</f>
        <v>0</v>
      </c>
      <c r="R78" s="29">
        <f>SUM(R79:R80)</f>
        <v>0</v>
      </c>
      <c r="S78" s="44">
        <f t="shared" si="46"/>
        <v>0</v>
      </c>
      <c r="T78" s="29">
        <f>SUM(T79:T80)</f>
        <v>2315533</v>
      </c>
      <c r="U78" s="29">
        <f>SUM(U79:U80)</f>
        <v>1753706</v>
      </c>
      <c r="V78" s="29">
        <f>SUM(V79:V80)</f>
        <v>578779</v>
      </c>
      <c r="W78" s="44">
        <f t="shared" si="47"/>
        <v>4648018</v>
      </c>
      <c r="X78" s="29">
        <f>SUM(X79:X80)</f>
        <v>0</v>
      </c>
      <c r="Y78" s="29">
        <f>SUM(Y79:Y80)</f>
        <v>0</v>
      </c>
      <c r="Z78" s="29">
        <f>SUM(Z79:Z80)</f>
        <v>0</v>
      </c>
      <c r="AA78" s="44">
        <f t="shared" si="48"/>
        <v>0</v>
      </c>
      <c r="AB78" s="29">
        <f>SUM(AB79:AB80)</f>
        <v>2315533</v>
      </c>
      <c r="AC78" s="29">
        <f>SUM(AC79:AC80)</f>
        <v>1753706</v>
      </c>
      <c r="AD78" s="29">
        <f>SUM(AD79:AD80)</f>
        <v>578779</v>
      </c>
      <c r="AE78" s="44">
        <f t="shared" si="49"/>
        <v>4648018</v>
      </c>
    </row>
    <row r="79" spans="1:31" ht="12.75" customHeight="1">
      <c r="A79" s="60"/>
      <c r="B79" s="61"/>
      <c r="C79" s="33" t="s">
        <v>118</v>
      </c>
      <c r="D79" s="17">
        <v>3271927</v>
      </c>
      <c r="E79" s="17">
        <v>802287</v>
      </c>
      <c r="F79" s="17">
        <v>578779</v>
      </c>
      <c r="G79" s="23">
        <f t="shared" si="43"/>
        <v>4652993</v>
      </c>
      <c r="H79" s="17">
        <v>-956394</v>
      </c>
      <c r="I79" s="17">
        <v>951419</v>
      </c>
      <c r="J79" s="17">
        <v>0</v>
      </c>
      <c r="K79" s="23">
        <f t="shared" si="44"/>
        <v>-4975</v>
      </c>
      <c r="L79" s="55">
        <f t="shared" ref="L79:N80" si="62">D79+H79</f>
        <v>2315533</v>
      </c>
      <c r="M79" s="56">
        <f t="shared" si="62"/>
        <v>1753706</v>
      </c>
      <c r="N79" s="25">
        <f t="shared" si="62"/>
        <v>578779</v>
      </c>
      <c r="O79" s="23">
        <f t="shared" si="45"/>
        <v>4648018</v>
      </c>
      <c r="P79" s="17">
        <v>0</v>
      </c>
      <c r="Q79" s="17">
        <v>0</v>
      </c>
      <c r="R79" s="17">
        <v>0</v>
      </c>
      <c r="S79" s="23">
        <f t="shared" si="46"/>
        <v>0</v>
      </c>
      <c r="T79" s="55">
        <f t="shared" ref="T79:V80" si="63">L79+P79</f>
        <v>2315533</v>
      </c>
      <c r="U79" s="56">
        <f t="shared" si="63"/>
        <v>1753706</v>
      </c>
      <c r="V79" s="25">
        <f t="shared" si="63"/>
        <v>578779</v>
      </c>
      <c r="W79" s="23">
        <f t="shared" si="47"/>
        <v>4648018</v>
      </c>
      <c r="X79" s="17">
        <v>0</v>
      </c>
      <c r="Y79" s="17">
        <v>0</v>
      </c>
      <c r="Z79" s="17">
        <v>0</v>
      </c>
      <c r="AA79" s="23">
        <f t="shared" si="48"/>
        <v>0</v>
      </c>
      <c r="AB79" s="55">
        <f t="shared" ref="AB79:AD80" si="64">T79+X79</f>
        <v>2315533</v>
      </c>
      <c r="AC79" s="56">
        <f t="shared" si="64"/>
        <v>1753706</v>
      </c>
      <c r="AD79" s="25">
        <f t="shared" si="64"/>
        <v>578779</v>
      </c>
      <c r="AE79" s="23">
        <f t="shared" si="49"/>
        <v>4648018</v>
      </c>
    </row>
    <row r="80" spans="1:31" s="62" customFormat="1" ht="12" customHeight="1">
      <c r="A80" s="51"/>
      <c r="B80" s="52"/>
      <c r="C80" s="33" t="s">
        <v>111</v>
      </c>
      <c r="D80" s="17">
        <v>0</v>
      </c>
      <c r="E80" s="17">
        <v>0</v>
      </c>
      <c r="F80" s="17">
        <v>0</v>
      </c>
      <c r="G80" s="34">
        <f t="shared" si="43"/>
        <v>0</v>
      </c>
      <c r="H80" s="17">
        <v>0</v>
      </c>
      <c r="I80" s="17">
        <v>0</v>
      </c>
      <c r="J80" s="17">
        <v>0</v>
      </c>
      <c r="K80" s="34">
        <f t="shared" si="44"/>
        <v>0</v>
      </c>
      <c r="L80" s="57">
        <f t="shared" si="62"/>
        <v>0</v>
      </c>
      <c r="M80" s="58">
        <f t="shared" si="62"/>
        <v>0</v>
      </c>
      <c r="N80" s="59">
        <f t="shared" si="62"/>
        <v>0</v>
      </c>
      <c r="O80" s="34">
        <f t="shared" si="45"/>
        <v>0</v>
      </c>
      <c r="P80" s="35">
        <v>0</v>
      </c>
      <c r="Q80" s="35">
        <v>0</v>
      </c>
      <c r="R80" s="35">
        <v>0</v>
      </c>
      <c r="S80" s="34">
        <f t="shared" si="46"/>
        <v>0</v>
      </c>
      <c r="T80" s="57">
        <f t="shared" si="63"/>
        <v>0</v>
      </c>
      <c r="U80" s="58">
        <f t="shared" si="63"/>
        <v>0</v>
      </c>
      <c r="V80" s="59">
        <f t="shared" si="63"/>
        <v>0</v>
      </c>
      <c r="W80" s="34">
        <f t="shared" si="47"/>
        <v>0</v>
      </c>
      <c r="X80" s="35">
        <v>0</v>
      </c>
      <c r="Y80" s="35">
        <v>0</v>
      </c>
      <c r="Z80" s="35">
        <v>0</v>
      </c>
      <c r="AA80" s="34">
        <f t="shared" si="48"/>
        <v>0</v>
      </c>
      <c r="AB80" s="57">
        <f t="shared" si="64"/>
        <v>0</v>
      </c>
      <c r="AC80" s="58">
        <f t="shared" si="64"/>
        <v>0</v>
      </c>
      <c r="AD80" s="59">
        <f t="shared" si="64"/>
        <v>0</v>
      </c>
      <c r="AE80" s="34">
        <f t="shared" si="49"/>
        <v>0</v>
      </c>
    </row>
    <row r="81" spans="1:31" ht="15" customHeight="1">
      <c r="A81" s="63"/>
      <c r="B81" s="64"/>
      <c r="C81" s="65" t="s">
        <v>128</v>
      </c>
      <c r="D81" s="42">
        <f>D82+D98+D119</f>
        <v>38939587</v>
      </c>
      <c r="E81" s="42">
        <f>E82+E98+E119</f>
        <v>20483800</v>
      </c>
      <c r="F81" s="42">
        <f>F82+F98+F119</f>
        <v>3221198</v>
      </c>
      <c r="G81" s="42">
        <f>G82+G98+G119</f>
        <v>62644585</v>
      </c>
      <c r="H81" s="42">
        <f t="shared" ref="H81:N81" si="65">H82+H98+H119</f>
        <v>-922457</v>
      </c>
      <c r="I81" s="42">
        <f t="shared" si="65"/>
        <v>1529758</v>
      </c>
      <c r="J81" s="42">
        <f t="shared" si="65"/>
        <v>50754</v>
      </c>
      <c r="K81" s="42">
        <f t="shared" si="65"/>
        <v>658055</v>
      </c>
      <c r="L81" s="42">
        <f t="shared" si="65"/>
        <v>38017130</v>
      </c>
      <c r="M81" s="42">
        <f t="shared" si="65"/>
        <v>22013558</v>
      </c>
      <c r="N81" s="42">
        <f t="shared" si="65"/>
        <v>3271952</v>
      </c>
      <c r="O81" s="42">
        <f>O82+O98+O119</f>
        <v>63302640</v>
      </c>
      <c r="P81" s="42">
        <f t="shared" ref="P81:V81" si="66">P82+P98+P119</f>
        <v>0</v>
      </c>
      <c r="Q81" s="42">
        <f t="shared" si="66"/>
        <v>4</v>
      </c>
      <c r="R81" s="42">
        <f t="shared" si="66"/>
        <v>0</v>
      </c>
      <c r="S81" s="42">
        <f t="shared" si="66"/>
        <v>4</v>
      </c>
      <c r="T81" s="42">
        <f t="shared" si="66"/>
        <v>38017130</v>
      </c>
      <c r="U81" s="42">
        <f t="shared" si="66"/>
        <v>22013562</v>
      </c>
      <c r="V81" s="42">
        <f t="shared" si="66"/>
        <v>3270952</v>
      </c>
      <c r="W81" s="42">
        <f>W82+W98+W119</f>
        <v>63302644</v>
      </c>
      <c r="X81" s="42">
        <f>X82+X98+X119+X122</f>
        <v>0</v>
      </c>
      <c r="Y81" s="42">
        <f t="shared" ref="Y81:AD81" si="67">Y82+Y98+Y119</f>
        <v>0</v>
      </c>
      <c r="Z81" s="42">
        <f t="shared" si="67"/>
        <v>0</v>
      </c>
      <c r="AA81" s="42">
        <f>AA82+AA98+AA119+AA122</f>
        <v>0</v>
      </c>
      <c r="AB81" s="42">
        <f>AB82+AB98+AB119+AB122</f>
        <v>38017130</v>
      </c>
      <c r="AC81" s="42">
        <f t="shared" si="67"/>
        <v>22013562</v>
      </c>
      <c r="AD81" s="42">
        <f t="shared" si="67"/>
        <v>3271952</v>
      </c>
      <c r="AE81" s="42">
        <f>AE82+AE98+AE119+AE122</f>
        <v>63302644</v>
      </c>
    </row>
    <row r="82" spans="1:31" ht="12" customHeight="1">
      <c r="A82" s="66" t="s">
        <v>33</v>
      </c>
      <c r="B82" s="66"/>
      <c r="C82" s="67" t="s">
        <v>129</v>
      </c>
      <c r="D82" s="68">
        <f>D83+D91+D92+D95+D102+D107</f>
        <v>20801784</v>
      </c>
      <c r="E82" s="68">
        <f>E83+E91+E92+E95+E102+E107</f>
        <v>10492207</v>
      </c>
      <c r="F82" s="68">
        <f>F83+F91+F92+F95+F102+F107</f>
        <v>3116648</v>
      </c>
      <c r="G82" s="69">
        <f>G83+G91+G92+G95+G102+G107+G106</f>
        <v>34410639</v>
      </c>
      <c r="H82" s="68">
        <f t="shared" ref="H82:V82" si="68">H83+H91+H92+H95+H102+H107</f>
        <v>119933</v>
      </c>
      <c r="I82" s="68">
        <f t="shared" si="68"/>
        <v>710872</v>
      </c>
      <c r="J82" s="68">
        <f t="shared" si="68"/>
        <v>38720</v>
      </c>
      <c r="K82" s="69">
        <f t="shared" si="68"/>
        <v>869525</v>
      </c>
      <c r="L82" s="68">
        <f t="shared" si="68"/>
        <v>20921717</v>
      </c>
      <c r="M82" s="68">
        <f t="shared" si="68"/>
        <v>11203079</v>
      </c>
      <c r="N82" s="68">
        <f t="shared" si="68"/>
        <v>3155368</v>
      </c>
      <c r="O82" s="69">
        <f>O83+O91+O92+O95+O102+O107+O106</f>
        <v>35280164</v>
      </c>
      <c r="P82" s="68">
        <f t="shared" si="68"/>
        <v>0</v>
      </c>
      <c r="Q82" s="68">
        <f t="shared" si="68"/>
        <v>4</v>
      </c>
      <c r="R82" s="68">
        <f t="shared" si="68"/>
        <v>0</v>
      </c>
      <c r="S82" s="69">
        <f t="shared" si="68"/>
        <v>4</v>
      </c>
      <c r="T82" s="68">
        <f t="shared" si="68"/>
        <v>20921717</v>
      </c>
      <c r="U82" s="68">
        <f t="shared" si="68"/>
        <v>11203083</v>
      </c>
      <c r="V82" s="68">
        <f t="shared" si="68"/>
        <v>3154368</v>
      </c>
      <c r="W82" s="69">
        <f>W83+W91+W92+W95+W102+W107</f>
        <v>35280168</v>
      </c>
      <c r="X82" s="68">
        <f t="shared" ref="X82:AE82" si="69">X83+X91+X92+X95+X102+X107</f>
        <v>0</v>
      </c>
      <c r="Y82" s="68">
        <f t="shared" si="69"/>
        <v>0</v>
      </c>
      <c r="Z82" s="68">
        <f t="shared" si="69"/>
        <v>0</v>
      </c>
      <c r="AA82" s="69">
        <f t="shared" si="69"/>
        <v>0</v>
      </c>
      <c r="AB82" s="68">
        <f t="shared" si="69"/>
        <v>20921717</v>
      </c>
      <c r="AC82" s="68">
        <f t="shared" si="69"/>
        <v>11203083</v>
      </c>
      <c r="AD82" s="68">
        <f>AD83+AD91+AD92+AD95+AD102+AD107</f>
        <v>3155368</v>
      </c>
      <c r="AE82" s="69">
        <f t="shared" si="69"/>
        <v>35280168</v>
      </c>
    </row>
    <row r="83" spans="1:31" ht="12" customHeight="1">
      <c r="A83" s="66" t="s">
        <v>130</v>
      </c>
      <c r="B83" s="70">
        <v>1000</v>
      </c>
      <c r="C83" s="71" t="s">
        <v>131</v>
      </c>
      <c r="D83" s="72">
        <f>SUM(D84:D90)</f>
        <v>16818528</v>
      </c>
      <c r="E83" s="72">
        <f>SUM(E84:E90)</f>
        <v>9937360</v>
      </c>
      <c r="F83" s="72">
        <f>SUM(F84:F90)</f>
        <v>3032648</v>
      </c>
      <c r="G83" s="16">
        <f>SUM(G84:G90)</f>
        <v>29788536</v>
      </c>
      <c r="H83" s="72">
        <f t="shared" ref="H83:AE83" si="70">SUM(H84:H90)</f>
        <v>294996</v>
      </c>
      <c r="I83" s="72">
        <f t="shared" si="70"/>
        <v>689263</v>
      </c>
      <c r="J83" s="72">
        <f t="shared" si="70"/>
        <v>38720</v>
      </c>
      <c r="K83" s="16">
        <f t="shared" si="70"/>
        <v>1022979</v>
      </c>
      <c r="L83" s="72">
        <f t="shared" si="70"/>
        <v>17113524</v>
      </c>
      <c r="M83" s="72">
        <f t="shared" si="70"/>
        <v>10626623</v>
      </c>
      <c r="N83" s="72">
        <f t="shared" si="70"/>
        <v>3071368</v>
      </c>
      <c r="O83" s="16">
        <f t="shared" si="70"/>
        <v>30811515</v>
      </c>
      <c r="P83" s="72">
        <f t="shared" si="70"/>
        <v>0</v>
      </c>
      <c r="Q83" s="72">
        <f t="shared" si="70"/>
        <v>4</v>
      </c>
      <c r="R83" s="72">
        <f t="shared" si="70"/>
        <v>0</v>
      </c>
      <c r="S83" s="16">
        <f t="shared" si="70"/>
        <v>4</v>
      </c>
      <c r="T83" s="72">
        <f t="shared" si="70"/>
        <v>17113524</v>
      </c>
      <c r="U83" s="72">
        <f t="shared" si="70"/>
        <v>10626627</v>
      </c>
      <c r="V83" s="72">
        <f t="shared" si="70"/>
        <v>3071368</v>
      </c>
      <c r="W83" s="16">
        <f t="shared" si="70"/>
        <v>30811519</v>
      </c>
      <c r="X83" s="72">
        <f t="shared" si="70"/>
        <v>0</v>
      </c>
      <c r="Y83" s="72">
        <f t="shared" si="70"/>
        <v>0</v>
      </c>
      <c r="Z83" s="72">
        <f t="shared" si="70"/>
        <v>0</v>
      </c>
      <c r="AA83" s="16">
        <f t="shared" si="70"/>
        <v>0</v>
      </c>
      <c r="AB83" s="72">
        <f t="shared" si="70"/>
        <v>17113524</v>
      </c>
      <c r="AC83" s="72">
        <f t="shared" si="70"/>
        <v>10626627</v>
      </c>
      <c r="AD83" s="72">
        <f t="shared" si="70"/>
        <v>3071368</v>
      </c>
      <c r="AE83" s="16">
        <f t="shared" si="70"/>
        <v>30811519</v>
      </c>
    </row>
    <row r="84" spans="1:31" ht="12" customHeight="1">
      <c r="A84" s="61"/>
      <c r="B84" s="73">
        <v>11000</v>
      </c>
      <c r="C84" s="22" t="s">
        <v>132</v>
      </c>
      <c r="D84" s="17">
        <v>8752086</v>
      </c>
      <c r="E84" s="17">
        <v>6685307</v>
      </c>
      <c r="F84" s="17">
        <v>160612</v>
      </c>
      <c r="G84" s="23">
        <f t="shared" ref="G84:G91" si="71">SUM(D84:F84)</f>
        <v>15598005</v>
      </c>
      <c r="H84" s="17">
        <v>49954</v>
      </c>
      <c r="I84" s="17">
        <v>425394</v>
      </c>
      <c r="J84" s="17">
        <v>1052</v>
      </c>
      <c r="K84" s="23">
        <f t="shared" ref="K84:K91" si="72">SUM(H84:J84)</f>
        <v>476400</v>
      </c>
      <c r="L84" s="55">
        <f t="shared" ref="L84:N94" si="73">D84+H84</f>
        <v>8802040</v>
      </c>
      <c r="M84" s="56">
        <f t="shared" si="73"/>
        <v>7110701</v>
      </c>
      <c r="N84" s="25">
        <f t="shared" si="73"/>
        <v>161664</v>
      </c>
      <c r="O84" s="23">
        <f t="shared" ref="O84:O91" si="74">SUM(L84:N84)</f>
        <v>16074405</v>
      </c>
      <c r="P84" s="17">
        <v>0</v>
      </c>
      <c r="Q84" s="17">
        <v>0</v>
      </c>
      <c r="R84" s="17">
        <v>0</v>
      </c>
      <c r="S84" s="23">
        <f t="shared" ref="S84:S91" si="75">SUM(P84:R84)</f>
        <v>0</v>
      </c>
      <c r="T84" s="55">
        <f t="shared" ref="T84:V91" si="76">L84+P84</f>
        <v>8802040</v>
      </c>
      <c r="U84" s="56">
        <f t="shared" si="76"/>
        <v>7110701</v>
      </c>
      <c r="V84" s="25">
        <f t="shared" si="76"/>
        <v>161664</v>
      </c>
      <c r="W84" s="23">
        <f t="shared" ref="W84:W91" si="77">SUM(T84:V84)</f>
        <v>16074405</v>
      </c>
      <c r="X84" s="17">
        <v>0</v>
      </c>
      <c r="Y84" s="17">
        <v>0</v>
      </c>
      <c r="Z84" s="17">
        <v>0</v>
      </c>
      <c r="AA84" s="23">
        <f t="shared" ref="AA84:AA91" si="78">SUM(X84:Z84)</f>
        <v>0</v>
      </c>
      <c r="AB84" s="55">
        <f t="shared" ref="AB84:AD91" si="79">T84+X84</f>
        <v>8802040</v>
      </c>
      <c r="AC84" s="56">
        <f t="shared" si="79"/>
        <v>7110701</v>
      </c>
      <c r="AD84" s="25">
        <f t="shared" si="79"/>
        <v>161664</v>
      </c>
      <c r="AE84" s="23">
        <f t="shared" ref="AE84:AE91" si="80">SUM(AB84:AD84)</f>
        <v>16074405</v>
      </c>
    </row>
    <row r="85" spans="1:31" ht="25.5">
      <c r="A85" s="61"/>
      <c r="B85" s="73">
        <v>12000</v>
      </c>
      <c r="C85" s="22" t="s">
        <v>133</v>
      </c>
      <c r="D85" s="17">
        <v>2654408</v>
      </c>
      <c r="E85" s="17">
        <v>1620618</v>
      </c>
      <c r="F85" s="17">
        <v>36639</v>
      </c>
      <c r="G85" s="23">
        <f t="shared" si="71"/>
        <v>4311665</v>
      </c>
      <c r="H85" s="17">
        <v>9394</v>
      </c>
      <c r="I85" s="17">
        <v>98774</v>
      </c>
      <c r="J85" s="17">
        <v>248</v>
      </c>
      <c r="K85" s="23">
        <f t="shared" si="72"/>
        <v>108416</v>
      </c>
      <c r="L85" s="55">
        <f t="shared" si="73"/>
        <v>2663802</v>
      </c>
      <c r="M85" s="56">
        <f t="shared" si="73"/>
        <v>1719392</v>
      </c>
      <c r="N85" s="25">
        <f t="shared" si="73"/>
        <v>36887</v>
      </c>
      <c r="O85" s="23">
        <f t="shared" si="74"/>
        <v>4420081</v>
      </c>
      <c r="P85" s="17">
        <v>0</v>
      </c>
      <c r="Q85" s="17">
        <v>0</v>
      </c>
      <c r="R85" s="17">
        <v>0</v>
      </c>
      <c r="S85" s="23">
        <f t="shared" si="75"/>
        <v>0</v>
      </c>
      <c r="T85" s="55">
        <f t="shared" si="76"/>
        <v>2663802</v>
      </c>
      <c r="U85" s="56">
        <f t="shared" si="76"/>
        <v>1719392</v>
      </c>
      <c r="V85" s="25">
        <f t="shared" si="76"/>
        <v>36887</v>
      </c>
      <c r="W85" s="23">
        <f t="shared" si="77"/>
        <v>4420081</v>
      </c>
      <c r="X85" s="17">
        <v>0</v>
      </c>
      <c r="Y85" s="17">
        <v>0</v>
      </c>
      <c r="Z85" s="17">
        <v>0</v>
      </c>
      <c r="AA85" s="23">
        <f t="shared" si="78"/>
        <v>0</v>
      </c>
      <c r="AB85" s="55">
        <f t="shared" si="79"/>
        <v>2663802</v>
      </c>
      <c r="AC85" s="56">
        <f t="shared" si="79"/>
        <v>1719392</v>
      </c>
      <c r="AD85" s="25">
        <f t="shared" si="79"/>
        <v>36887</v>
      </c>
      <c r="AE85" s="23">
        <f t="shared" si="80"/>
        <v>4420081</v>
      </c>
    </row>
    <row r="86" spans="1:31" ht="12" customHeight="1">
      <c r="A86" s="61"/>
      <c r="B86" s="73">
        <v>21000</v>
      </c>
      <c r="C86" s="22" t="s">
        <v>134</v>
      </c>
      <c r="D86" s="17">
        <v>81818</v>
      </c>
      <c r="E86" s="17">
        <v>15521</v>
      </c>
      <c r="F86" s="17">
        <v>2255</v>
      </c>
      <c r="G86" s="23">
        <f t="shared" si="71"/>
        <v>99594</v>
      </c>
      <c r="H86" s="17">
        <v>-10195</v>
      </c>
      <c r="I86" s="17">
        <v>-2135</v>
      </c>
      <c r="J86" s="17">
        <v>0</v>
      </c>
      <c r="K86" s="23">
        <f t="shared" si="72"/>
        <v>-12330</v>
      </c>
      <c r="L86" s="55">
        <f t="shared" si="73"/>
        <v>71623</v>
      </c>
      <c r="M86" s="56">
        <f t="shared" si="73"/>
        <v>13386</v>
      </c>
      <c r="N86" s="25">
        <f t="shared" si="73"/>
        <v>2255</v>
      </c>
      <c r="O86" s="23">
        <f t="shared" si="74"/>
        <v>87264</v>
      </c>
      <c r="P86" s="17">
        <v>0</v>
      </c>
      <c r="Q86" s="17">
        <v>0</v>
      </c>
      <c r="R86" s="17">
        <v>0</v>
      </c>
      <c r="S86" s="23">
        <f t="shared" si="75"/>
        <v>0</v>
      </c>
      <c r="T86" s="55">
        <f t="shared" si="76"/>
        <v>71623</v>
      </c>
      <c r="U86" s="56">
        <f t="shared" si="76"/>
        <v>13386</v>
      </c>
      <c r="V86" s="25">
        <f t="shared" si="76"/>
        <v>2255</v>
      </c>
      <c r="W86" s="23">
        <f t="shared" si="77"/>
        <v>87264</v>
      </c>
      <c r="X86" s="17">
        <v>0</v>
      </c>
      <c r="Y86" s="17">
        <v>0</v>
      </c>
      <c r="Z86" s="17">
        <v>0</v>
      </c>
      <c r="AA86" s="23">
        <f t="shared" si="78"/>
        <v>0</v>
      </c>
      <c r="AB86" s="55">
        <f t="shared" si="79"/>
        <v>71623</v>
      </c>
      <c r="AC86" s="56">
        <f t="shared" si="79"/>
        <v>13386</v>
      </c>
      <c r="AD86" s="25">
        <f t="shared" si="79"/>
        <v>2255</v>
      </c>
      <c r="AE86" s="23">
        <f t="shared" si="80"/>
        <v>87264</v>
      </c>
    </row>
    <row r="87" spans="1:31" ht="12" customHeight="1">
      <c r="A87" s="61"/>
      <c r="B87" s="73">
        <v>22000</v>
      </c>
      <c r="C87" s="22" t="s">
        <v>135</v>
      </c>
      <c r="D87" s="17">
        <v>3939634</v>
      </c>
      <c r="E87" s="17">
        <v>1130484</v>
      </c>
      <c r="F87" s="17">
        <v>1929178</v>
      </c>
      <c r="G87" s="23">
        <f t="shared" si="71"/>
        <v>6999296</v>
      </c>
      <c r="H87" s="17">
        <v>215752</v>
      </c>
      <c r="I87" s="17">
        <v>65790</v>
      </c>
      <c r="J87" s="17">
        <v>32584</v>
      </c>
      <c r="K87" s="23">
        <f t="shared" si="72"/>
        <v>314126</v>
      </c>
      <c r="L87" s="55">
        <f t="shared" si="73"/>
        <v>4155386</v>
      </c>
      <c r="M87" s="56">
        <f t="shared" si="73"/>
        <v>1196274</v>
      </c>
      <c r="N87" s="25">
        <f t="shared" si="73"/>
        <v>1961762</v>
      </c>
      <c r="O87" s="23">
        <f t="shared" si="74"/>
        <v>7313422</v>
      </c>
      <c r="P87" s="17">
        <v>0</v>
      </c>
      <c r="Q87" s="17">
        <v>0</v>
      </c>
      <c r="R87" s="17">
        <v>0</v>
      </c>
      <c r="S87" s="23">
        <f t="shared" si="75"/>
        <v>0</v>
      </c>
      <c r="T87" s="55">
        <f t="shared" si="76"/>
        <v>4155386</v>
      </c>
      <c r="U87" s="56">
        <f t="shared" si="76"/>
        <v>1196274</v>
      </c>
      <c r="V87" s="25">
        <f t="shared" si="76"/>
        <v>1961762</v>
      </c>
      <c r="W87" s="23">
        <f t="shared" si="77"/>
        <v>7313422</v>
      </c>
      <c r="X87" s="17">
        <v>0</v>
      </c>
      <c r="Y87" s="17">
        <v>0</v>
      </c>
      <c r="Z87" s="17">
        <v>0</v>
      </c>
      <c r="AA87" s="23">
        <f t="shared" si="78"/>
        <v>0</v>
      </c>
      <c r="AB87" s="55">
        <f t="shared" si="79"/>
        <v>4155386</v>
      </c>
      <c r="AC87" s="56">
        <f t="shared" si="79"/>
        <v>1196274</v>
      </c>
      <c r="AD87" s="25">
        <f t="shared" si="79"/>
        <v>1961762</v>
      </c>
      <c r="AE87" s="23">
        <f t="shared" si="80"/>
        <v>7313422</v>
      </c>
    </row>
    <row r="88" spans="1:31" ht="12" customHeight="1">
      <c r="A88" s="61"/>
      <c r="B88" s="73">
        <v>23000</v>
      </c>
      <c r="C88" s="22" t="s">
        <v>136</v>
      </c>
      <c r="D88" s="17">
        <v>1369199</v>
      </c>
      <c r="E88" s="17">
        <v>485018</v>
      </c>
      <c r="F88" s="17">
        <v>847843</v>
      </c>
      <c r="G88" s="23">
        <f t="shared" si="71"/>
        <v>2702060</v>
      </c>
      <c r="H88" s="17">
        <v>29827</v>
      </c>
      <c r="I88" s="17">
        <v>101440</v>
      </c>
      <c r="J88" s="17">
        <v>4836</v>
      </c>
      <c r="K88" s="23">
        <f t="shared" si="72"/>
        <v>136103</v>
      </c>
      <c r="L88" s="55">
        <f t="shared" si="73"/>
        <v>1399026</v>
      </c>
      <c r="M88" s="56">
        <f t="shared" si="73"/>
        <v>586458</v>
      </c>
      <c r="N88" s="25">
        <f t="shared" si="73"/>
        <v>852679</v>
      </c>
      <c r="O88" s="23">
        <f t="shared" si="74"/>
        <v>2838163</v>
      </c>
      <c r="P88" s="17">
        <v>0</v>
      </c>
      <c r="Q88" s="17">
        <v>0</v>
      </c>
      <c r="R88" s="17">
        <v>0</v>
      </c>
      <c r="S88" s="23">
        <f t="shared" si="75"/>
        <v>0</v>
      </c>
      <c r="T88" s="55">
        <f t="shared" si="76"/>
        <v>1399026</v>
      </c>
      <c r="U88" s="56">
        <f t="shared" si="76"/>
        <v>586458</v>
      </c>
      <c r="V88" s="25">
        <f t="shared" si="76"/>
        <v>852679</v>
      </c>
      <c r="W88" s="23">
        <f t="shared" si="77"/>
        <v>2838163</v>
      </c>
      <c r="X88" s="17">
        <v>0</v>
      </c>
      <c r="Y88" s="17">
        <v>0</v>
      </c>
      <c r="Z88" s="17">
        <v>0</v>
      </c>
      <c r="AA88" s="23">
        <f t="shared" si="78"/>
        <v>0</v>
      </c>
      <c r="AB88" s="55">
        <f t="shared" si="79"/>
        <v>1399026</v>
      </c>
      <c r="AC88" s="56">
        <f t="shared" si="79"/>
        <v>586458</v>
      </c>
      <c r="AD88" s="25">
        <f t="shared" si="79"/>
        <v>852679</v>
      </c>
      <c r="AE88" s="23">
        <f t="shared" si="80"/>
        <v>2838163</v>
      </c>
    </row>
    <row r="89" spans="1:31" ht="12" customHeight="1">
      <c r="A89" s="61"/>
      <c r="B89" s="73">
        <v>24000</v>
      </c>
      <c r="C89" s="22" t="s">
        <v>137</v>
      </c>
      <c r="D89" s="17">
        <v>8440</v>
      </c>
      <c r="E89" s="17">
        <v>82</v>
      </c>
      <c r="F89" s="17">
        <v>0</v>
      </c>
      <c r="G89" s="23">
        <f t="shared" si="71"/>
        <v>8522</v>
      </c>
      <c r="H89" s="17">
        <v>0</v>
      </c>
      <c r="I89" s="17">
        <v>0</v>
      </c>
      <c r="J89" s="17">
        <v>0</v>
      </c>
      <c r="K89" s="23">
        <f t="shared" si="72"/>
        <v>0</v>
      </c>
      <c r="L89" s="55">
        <f t="shared" si="73"/>
        <v>8440</v>
      </c>
      <c r="M89" s="56">
        <f t="shared" si="73"/>
        <v>82</v>
      </c>
      <c r="N89" s="25">
        <f t="shared" si="73"/>
        <v>0</v>
      </c>
      <c r="O89" s="23">
        <f t="shared" si="74"/>
        <v>8522</v>
      </c>
      <c r="P89" s="17">
        <v>0</v>
      </c>
      <c r="Q89" s="17">
        <v>0</v>
      </c>
      <c r="R89" s="17">
        <v>0</v>
      </c>
      <c r="S89" s="23">
        <f t="shared" si="75"/>
        <v>0</v>
      </c>
      <c r="T89" s="55">
        <f t="shared" si="76"/>
        <v>8440</v>
      </c>
      <c r="U89" s="56">
        <f t="shared" si="76"/>
        <v>82</v>
      </c>
      <c r="V89" s="25">
        <f t="shared" si="76"/>
        <v>0</v>
      </c>
      <c r="W89" s="23">
        <f t="shared" si="77"/>
        <v>8522</v>
      </c>
      <c r="X89" s="17">
        <v>0</v>
      </c>
      <c r="Y89" s="17">
        <v>0</v>
      </c>
      <c r="Z89" s="17">
        <v>0</v>
      </c>
      <c r="AA89" s="23">
        <f t="shared" si="78"/>
        <v>0</v>
      </c>
      <c r="AB89" s="55">
        <f t="shared" si="79"/>
        <v>8440</v>
      </c>
      <c r="AC89" s="56">
        <f t="shared" si="79"/>
        <v>82</v>
      </c>
      <c r="AD89" s="25">
        <f t="shared" si="79"/>
        <v>0</v>
      </c>
      <c r="AE89" s="23">
        <f t="shared" si="80"/>
        <v>8522</v>
      </c>
    </row>
    <row r="90" spans="1:31" ht="12" customHeight="1">
      <c r="A90" s="61"/>
      <c r="B90" s="73">
        <v>25000</v>
      </c>
      <c r="C90" s="22" t="s">
        <v>138</v>
      </c>
      <c r="D90" s="17">
        <v>12943</v>
      </c>
      <c r="E90" s="17">
        <v>330</v>
      </c>
      <c r="F90" s="17">
        <v>56121</v>
      </c>
      <c r="G90" s="23">
        <f t="shared" si="71"/>
        <v>69394</v>
      </c>
      <c r="H90" s="17">
        <v>264</v>
      </c>
      <c r="I90" s="17">
        <v>0</v>
      </c>
      <c r="J90" s="17">
        <v>0</v>
      </c>
      <c r="K90" s="23">
        <f t="shared" si="72"/>
        <v>264</v>
      </c>
      <c r="L90" s="55">
        <f t="shared" si="73"/>
        <v>13207</v>
      </c>
      <c r="M90" s="56">
        <f t="shared" si="73"/>
        <v>330</v>
      </c>
      <c r="N90" s="25">
        <f t="shared" si="73"/>
        <v>56121</v>
      </c>
      <c r="O90" s="23">
        <f t="shared" si="74"/>
        <v>69658</v>
      </c>
      <c r="P90" s="17">
        <v>0</v>
      </c>
      <c r="Q90" s="17">
        <v>4</v>
      </c>
      <c r="R90" s="17">
        <v>0</v>
      </c>
      <c r="S90" s="23">
        <f t="shared" si="75"/>
        <v>4</v>
      </c>
      <c r="T90" s="55">
        <f t="shared" si="76"/>
        <v>13207</v>
      </c>
      <c r="U90" s="56">
        <f t="shared" si="76"/>
        <v>334</v>
      </c>
      <c r="V90" s="25">
        <f t="shared" si="76"/>
        <v>56121</v>
      </c>
      <c r="W90" s="23">
        <f t="shared" si="77"/>
        <v>69662</v>
      </c>
      <c r="X90" s="17">
        <v>0</v>
      </c>
      <c r="Y90" s="17">
        <v>0</v>
      </c>
      <c r="Z90" s="17">
        <v>0</v>
      </c>
      <c r="AA90" s="23">
        <f t="shared" si="78"/>
        <v>0</v>
      </c>
      <c r="AB90" s="55">
        <f t="shared" si="79"/>
        <v>13207</v>
      </c>
      <c r="AC90" s="56">
        <f t="shared" si="79"/>
        <v>334</v>
      </c>
      <c r="AD90" s="25">
        <f t="shared" si="79"/>
        <v>56121</v>
      </c>
      <c r="AE90" s="23">
        <f t="shared" si="80"/>
        <v>69662</v>
      </c>
    </row>
    <row r="91" spans="1:31" ht="12" customHeight="1">
      <c r="A91" s="61"/>
      <c r="B91" s="13">
        <v>22750</v>
      </c>
      <c r="C91" s="26" t="s">
        <v>108</v>
      </c>
      <c r="D91" s="17">
        <v>10000</v>
      </c>
      <c r="E91" s="17">
        <v>0</v>
      </c>
      <c r="F91" s="17">
        <v>0</v>
      </c>
      <c r="G91" s="16">
        <f t="shared" si="71"/>
        <v>10000</v>
      </c>
      <c r="H91" s="17">
        <v>0</v>
      </c>
      <c r="I91" s="17">
        <v>0</v>
      </c>
      <c r="J91" s="17">
        <v>0</v>
      </c>
      <c r="K91" s="16">
        <f t="shared" si="72"/>
        <v>0</v>
      </c>
      <c r="L91" s="18">
        <f t="shared" si="73"/>
        <v>10000</v>
      </c>
      <c r="M91" s="74">
        <f t="shared" si="73"/>
        <v>0</v>
      </c>
      <c r="N91" s="74">
        <f t="shared" si="73"/>
        <v>0</v>
      </c>
      <c r="O91" s="16">
        <f t="shared" si="74"/>
        <v>10000</v>
      </c>
      <c r="P91" s="19">
        <v>0</v>
      </c>
      <c r="Q91" s="19">
        <v>0</v>
      </c>
      <c r="R91" s="19">
        <v>0</v>
      </c>
      <c r="S91" s="16">
        <f t="shared" si="75"/>
        <v>0</v>
      </c>
      <c r="T91" s="18">
        <f t="shared" si="76"/>
        <v>10000</v>
      </c>
      <c r="U91" s="74">
        <f t="shared" si="76"/>
        <v>0</v>
      </c>
      <c r="V91" s="74">
        <f t="shared" si="76"/>
        <v>0</v>
      </c>
      <c r="W91" s="16">
        <f t="shared" si="77"/>
        <v>10000</v>
      </c>
      <c r="X91" s="19">
        <v>0</v>
      </c>
      <c r="Y91" s="19">
        <v>0</v>
      </c>
      <c r="Z91" s="19">
        <v>0</v>
      </c>
      <c r="AA91" s="16">
        <f t="shared" si="78"/>
        <v>0</v>
      </c>
      <c r="AB91" s="18">
        <f>T91+X91</f>
        <v>10000</v>
      </c>
      <c r="AC91" s="74">
        <f t="shared" si="79"/>
        <v>0</v>
      </c>
      <c r="AD91" s="74">
        <f t="shared" si="79"/>
        <v>0</v>
      </c>
      <c r="AE91" s="16">
        <f t="shared" si="80"/>
        <v>10000</v>
      </c>
    </row>
    <row r="92" spans="1:31" ht="12" customHeight="1">
      <c r="A92" s="61" t="s">
        <v>139</v>
      </c>
      <c r="B92" s="13">
        <v>30000</v>
      </c>
      <c r="C92" s="26" t="s">
        <v>140</v>
      </c>
      <c r="D92" s="19">
        <f>SUM(D93:D94)</f>
        <v>2109583</v>
      </c>
      <c r="E92" s="19">
        <f>SUM(E93:E94)</f>
        <v>335808</v>
      </c>
      <c r="F92" s="19">
        <f>SUM(F93:F94)</f>
        <v>83000</v>
      </c>
      <c r="G92" s="16">
        <f>SUM(G93:G94)</f>
        <v>2528391</v>
      </c>
      <c r="H92" s="19">
        <f t="shared" ref="H92:AE92" si="81">SUM(H93:H94)</f>
        <v>-153427</v>
      </c>
      <c r="I92" s="19">
        <f t="shared" si="81"/>
        <v>0</v>
      </c>
      <c r="J92" s="19">
        <f t="shared" si="81"/>
        <v>0</v>
      </c>
      <c r="K92" s="16">
        <f t="shared" si="81"/>
        <v>-153427</v>
      </c>
      <c r="L92" s="19">
        <f t="shared" si="81"/>
        <v>1956156</v>
      </c>
      <c r="M92" s="19">
        <f t="shared" si="81"/>
        <v>335808</v>
      </c>
      <c r="N92" s="19">
        <f t="shared" si="81"/>
        <v>83000</v>
      </c>
      <c r="O92" s="16">
        <f t="shared" si="81"/>
        <v>2374964</v>
      </c>
      <c r="P92" s="19">
        <f>SUM(P93:P94)</f>
        <v>0</v>
      </c>
      <c r="Q92" s="19">
        <f>SUM(Q93:Q94)</f>
        <v>0</v>
      </c>
      <c r="R92" s="19">
        <f>SUM(R93:R94)</f>
        <v>0</v>
      </c>
      <c r="S92" s="16">
        <f t="shared" si="81"/>
        <v>0</v>
      </c>
      <c r="T92" s="19">
        <f t="shared" si="81"/>
        <v>1956156</v>
      </c>
      <c r="U92" s="19">
        <f t="shared" si="81"/>
        <v>335808</v>
      </c>
      <c r="V92" s="19">
        <f t="shared" si="81"/>
        <v>83000</v>
      </c>
      <c r="W92" s="16">
        <f t="shared" si="81"/>
        <v>2374964</v>
      </c>
      <c r="X92" s="19">
        <f t="shared" si="81"/>
        <v>0</v>
      </c>
      <c r="Y92" s="19">
        <f t="shared" si="81"/>
        <v>0</v>
      </c>
      <c r="Z92" s="19">
        <f t="shared" si="81"/>
        <v>0</v>
      </c>
      <c r="AA92" s="16">
        <f t="shared" si="81"/>
        <v>0</v>
      </c>
      <c r="AB92" s="19">
        <f t="shared" si="81"/>
        <v>1956156</v>
      </c>
      <c r="AC92" s="19">
        <f t="shared" si="81"/>
        <v>335808</v>
      </c>
      <c r="AD92" s="19">
        <f t="shared" si="81"/>
        <v>83000</v>
      </c>
      <c r="AE92" s="16">
        <f t="shared" si="81"/>
        <v>2374964</v>
      </c>
    </row>
    <row r="93" spans="1:31" ht="25.5">
      <c r="A93" s="61"/>
      <c r="B93" s="73">
        <v>32000</v>
      </c>
      <c r="C93" s="22" t="s">
        <v>141</v>
      </c>
      <c r="D93" s="17">
        <v>2084823</v>
      </c>
      <c r="E93" s="17">
        <v>167208</v>
      </c>
      <c r="F93" s="17">
        <v>83000</v>
      </c>
      <c r="G93" s="23">
        <f>SUM(D93:F93)</f>
        <v>2335031</v>
      </c>
      <c r="H93" s="17">
        <v>-153427</v>
      </c>
      <c r="I93" s="17">
        <v>0</v>
      </c>
      <c r="J93" s="17">
        <v>0</v>
      </c>
      <c r="K93" s="23">
        <f>SUM(H93:J93)</f>
        <v>-153427</v>
      </c>
      <c r="L93" s="55">
        <f t="shared" si="73"/>
        <v>1931396</v>
      </c>
      <c r="M93" s="56">
        <f t="shared" si="73"/>
        <v>167208</v>
      </c>
      <c r="N93" s="25">
        <f t="shared" si="73"/>
        <v>83000</v>
      </c>
      <c r="O93" s="23">
        <f>SUM(L93:N93)</f>
        <v>2181604</v>
      </c>
      <c r="P93" s="25">
        <v>0</v>
      </c>
      <c r="Q93" s="25">
        <v>0</v>
      </c>
      <c r="R93" s="25">
        <v>0</v>
      </c>
      <c r="S93" s="23">
        <f>SUM(P93:R93)</f>
        <v>0</v>
      </c>
      <c r="T93" s="55">
        <f t="shared" ref="T93:V94" si="82">L93+P93</f>
        <v>1931396</v>
      </c>
      <c r="U93" s="56">
        <f t="shared" si="82"/>
        <v>167208</v>
      </c>
      <c r="V93" s="25">
        <f t="shared" si="82"/>
        <v>83000</v>
      </c>
      <c r="W93" s="23">
        <f>SUM(T93:V93)</f>
        <v>2181604</v>
      </c>
      <c r="X93" s="25">
        <v>0</v>
      </c>
      <c r="Y93" s="25">
        <v>0</v>
      </c>
      <c r="Z93" s="25">
        <v>0</v>
      </c>
      <c r="AA93" s="23">
        <f>SUM(X93:Z93)</f>
        <v>0</v>
      </c>
      <c r="AB93" s="55">
        <f t="shared" ref="AB93:AD94" si="83">T93+X93</f>
        <v>1931396</v>
      </c>
      <c r="AC93" s="56">
        <f t="shared" si="83"/>
        <v>167208</v>
      </c>
      <c r="AD93" s="25">
        <f t="shared" si="83"/>
        <v>83000</v>
      </c>
      <c r="AE93" s="23">
        <f>SUM(AB93:AD93)</f>
        <v>2181604</v>
      </c>
    </row>
    <row r="94" spans="1:31" ht="25.5">
      <c r="A94" s="61"/>
      <c r="B94" s="73">
        <v>33000</v>
      </c>
      <c r="C94" s="75" t="s">
        <v>142</v>
      </c>
      <c r="D94" s="17">
        <v>24760</v>
      </c>
      <c r="E94" s="17">
        <v>168600</v>
      </c>
      <c r="F94" s="17">
        <v>0</v>
      </c>
      <c r="G94" s="23">
        <f>SUM(D94:F94)</f>
        <v>193360</v>
      </c>
      <c r="H94" s="17">
        <v>0</v>
      </c>
      <c r="I94" s="17">
        <v>0</v>
      </c>
      <c r="J94" s="17">
        <v>0</v>
      </c>
      <c r="K94" s="23">
        <f>SUM(H94:J94)</f>
        <v>0</v>
      </c>
      <c r="L94" s="55">
        <f t="shared" si="73"/>
        <v>24760</v>
      </c>
      <c r="M94" s="56">
        <f t="shared" si="73"/>
        <v>168600</v>
      </c>
      <c r="N94" s="25">
        <f t="shared" si="73"/>
        <v>0</v>
      </c>
      <c r="O94" s="23">
        <f>SUM(L94:N94)</f>
        <v>193360</v>
      </c>
      <c r="P94" s="25">
        <v>0</v>
      </c>
      <c r="Q94" s="25">
        <v>0</v>
      </c>
      <c r="R94" s="25">
        <v>0</v>
      </c>
      <c r="S94" s="23">
        <f>SUM(P94:R94)</f>
        <v>0</v>
      </c>
      <c r="T94" s="55">
        <f t="shared" si="82"/>
        <v>24760</v>
      </c>
      <c r="U94" s="56">
        <f t="shared" si="82"/>
        <v>168600</v>
      </c>
      <c r="V94" s="25">
        <f t="shared" si="82"/>
        <v>0</v>
      </c>
      <c r="W94" s="23">
        <f>SUM(T94:V94)</f>
        <v>193360</v>
      </c>
      <c r="X94" s="25">
        <v>0</v>
      </c>
      <c r="Y94" s="25">
        <v>0</v>
      </c>
      <c r="Z94" s="25">
        <v>0</v>
      </c>
      <c r="AA94" s="23">
        <f>SUM(X94:Z94)</f>
        <v>0</v>
      </c>
      <c r="AB94" s="55">
        <f t="shared" si="83"/>
        <v>24760</v>
      </c>
      <c r="AC94" s="56">
        <f t="shared" si="83"/>
        <v>168600</v>
      </c>
      <c r="AD94" s="25">
        <f t="shared" si="83"/>
        <v>0</v>
      </c>
      <c r="AE94" s="23">
        <f>SUM(AB94:AD94)</f>
        <v>193360</v>
      </c>
    </row>
    <row r="95" spans="1:31" ht="12" customHeight="1">
      <c r="A95" s="61" t="s">
        <v>143</v>
      </c>
      <c r="B95" s="13">
        <v>40000</v>
      </c>
      <c r="C95" s="76" t="s">
        <v>144</v>
      </c>
      <c r="D95" s="19">
        <f>SUM(D96:D97)</f>
        <v>137512</v>
      </c>
      <c r="E95" s="19">
        <f>SUM(E96:E97)</f>
        <v>0</v>
      </c>
      <c r="F95" s="19">
        <f>SUM(F96:F97)</f>
        <v>0</v>
      </c>
      <c r="G95" s="16">
        <f>SUM(G96:G97)</f>
        <v>137512</v>
      </c>
      <c r="H95" s="19">
        <f t="shared" ref="H95:AE95" si="84">SUM(H96:H97)</f>
        <v>0</v>
      </c>
      <c r="I95" s="19">
        <f t="shared" si="84"/>
        <v>0</v>
      </c>
      <c r="J95" s="19">
        <f t="shared" si="84"/>
        <v>0</v>
      </c>
      <c r="K95" s="16">
        <f t="shared" si="84"/>
        <v>0</v>
      </c>
      <c r="L95" s="19">
        <f t="shared" si="84"/>
        <v>137512</v>
      </c>
      <c r="M95" s="19">
        <f t="shared" si="84"/>
        <v>0</v>
      </c>
      <c r="N95" s="19">
        <f t="shared" si="84"/>
        <v>0</v>
      </c>
      <c r="O95" s="16">
        <f t="shared" si="84"/>
        <v>137512</v>
      </c>
      <c r="P95" s="19">
        <f t="shared" si="84"/>
        <v>0</v>
      </c>
      <c r="Q95" s="19">
        <f t="shared" si="84"/>
        <v>0</v>
      </c>
      <c r="R95" s="19">
        <f t="shared" si="84"/>
        <v>0</v>
      </c>
      <c r="S95" s="16">
        <f t="shared" si="84"/>
        <v>0</v>
      </c>
      <c r="T95" s="19">
        <f t="shared" si="84"/>
        <v>137512</v>
      </c>
      <c r="U95" s="19">
        <f t="shared" si="84"/>
        <v>0</v>
      </c>
      <c r="V95" s="19">
        <f t="shared" si="84"/>
        <v>0</v>
      </c>
      <c r="W95" s="16">
        <f t="shared" si="84"/>
        <v>137512</v>
      </c>
      <c r="X95" s="19">
        <f t="shared" si="84"/>
        <v>0</v>
      </c>
      <c r="Y95" s="19">
        <f t="shared" si="84"/>
        <v>0</v>
      </c>
      <c r="Z95" s="19">
        <f t="shared" si="84"/>
        <v>0</v>
      </c>
      <c r="AA95" s="16">
        <f t="shared" si="84"/>
        <v>0</v>
      </c>
      <c r="AB95" s="19">
        <f t="shared" si="84"/>
        <v>137512</v>
      </c>
      <c r="AC95" s="19">
        <f t="shared" si="84"/>
        <v>0</v>
      </c>
      <c r="AD95" s="19">
        <f t="shared" si="84"/>
        <v>0</v>
      </c>
      <c r="AE95" s="16">
        <f t="shared" si="84"/>
        <v>137512</v>
      </c>
    </row>
    <row r="96" spans="1:31" ht="12" hidden="1" customHeight="1" outlineLevel="1">
      <c r="A96" s="61"/>
      <c r="B96" s="73">
        <v>42000</v>
      </c>
      <c r="C96" s="22" t="s">
        <v>145</v>
      </c>
      <c r="D96" s="17">
        <v>0</v>
      </c>
      <c r="E96" s="17">
        <v>0</v>
      </c>
      <c r="F96" s="17">
        <v>0</v>
      </c>
      <c r="G96" s="23">
        <f>SUM(D96:F96)</f>
        <v>0</v>
      </c>
      <c r="H96" s="17"/>
      <c r="I96" s="17"/>
      <c r="J96" s="17"/>
      <c r="K96" s="23">
        <f>SUM(H96:J96)</f>
        <v>0</v>
      </c>
      <c r="L96" s="17"/>
      <c r="M96" s="17"/>
      <c r="N96" s="17"/>
      <c r="O96" s="23">
        <f>SUM(L96:N96)</f>
        <v>0</v>
      </c>
      <c r="P96" s="17"/>
      <c r="Q96" s="17"/>
      <c r="R96" s="17"/>
      <c r="S96" s="23">
        <f>SUM(P96:R96)</f>
        <v>0</v>
      </c>
      <c r="T96" s="17"/>
      <c r="U96" s="17"/>
      <c r="V96" s="17"/>
      <c r="W96" s="23">
        <f>SUM(T96:V96)</f>
        <v>0</v>
      </c>
      <c r="X96" s="17"/>
      <c r="Y96" s="17"/>
      <c r="Z96" s="17"/>
      <c r="AA96" s="23">
        <f>SUM(X96:Z96)</f>
        <v>0</v>
      </c>
      <c r="AB96" s="17"/>
      <c r="AC96" s="17"/>
      <c r="AD96" s="17"/>
      <c r="AE96" s="23">
        <f>SUM(AB96:AD96)</f>
        <v>0</v>
      </c>
    </row>
    <row r="97" spans="1:31" ht="12" customHeight="1" collapsed="1">
      <c r="A97" s="61"/>
      <c r="B97" s="73">
        <v>43000</v>
      </c>
      <c r="C97" s="22" t="s">
        <v>146</v>
      </c>
      <c r="D97" s="17">
        <v>137512</v>
      </c>
      <c r="E97" s="17">
        <v>0</v>
      </c>
      <c r="F97" s="17">
        <v>0</v>
      </c>
      <c r="G97" s="23">
        <f>SUM(D97:F97)</f>
        <v>137512</v>
      </c>
      <c r="H97" s="17"/>
      <c r="I97" s="17"/>
      <c r="J97" s="17"/>
      <c r="K97" s="23">
        <f>SUM(H97:J97)</f>
        <v>0</v>
      </c>
      <c r="L97" s="55">
        <f t="shared" ref="L97:N100" si="85">D97+H97</f>
        <v>137512</v>
      </c>
      <c r="M97" s="56">
        <f t="shared" si="85"/>
        <v>0</v>
      </c>
      <c r="N97" s="25">
        <f t="shared" si="85"/>
        <v>0</v>
      </c>
      <c r="O97" s="23">
        <f>SUM(L97:N97)</f>
        <v>137512</v>
      </c>
      <c r="P97" s="17"/>
      <c r="Q97" s="17"/>
      <c r="R97" s="17"/>
      <c r="S97" s="23">
        <f>SUM(P97:R97)</f>
        <v>0</v>
      </c>
      <c r="T97" s="55">
        <f>L97+P97</f>
        <v>137512</v>
      </c>
      <c r="U97" s="56">
        <f>M97+Q97</f>
        <v>0</v>
      </c>
      <c r="V97" s="25">
        <f>N97+R97</f>
        <v>0</v>
      </c>
      <c r="W97" s="23">
        <f>SUM(T97:V97)</f>
        <v>137512</v>
      </c>
      <c r="X97" s="17">
        <v>0</v>
      </c>
      <c r="Y97" s="17"/>
      <c r="Z97" s="17"/>
      <c r="AA97" s="23">
        <f>SUM(X97:Z97)</f>
        <v>0</v>
      </c>
      <c r="AB97" s="55">
        <f>T97+X97</f>
        <v>137512</v>
      </c>
      <c r="AC97" s="56">
        <f>U97+Y97</f>
        <v>0</v>
      </c>
      <c r="AD97" s="25">
        <f>V97+Z97</f>
        <v>0</v>
      </c>
      <c r="AE97" s="23">
        <f>SUM(AB97:AD97)</f>
        <v>137512</v>
      </c>
    </row>
    <row r="98" spans="1:31" ht="12" customHeight="1">
      <c r="A98" s="61" t="s">
        <v>147</v>
      </c>
      <c r="B98" s="13">
        <v>50000</v>
      </c>
      <c r="C98" s="26" t="s">
        <v>148</v>
      </c>
      <c r="D98" s="19">
        <f>SUM(D99:D100)</f>
        <v>18137803</v>
      </c>
      <c r="E98" s="19">
        <f>SUM(E99:E100)</f>
        <v>9991593</v>
      </c>
      <c r="F98" s="19">
        <f>SUM(F99:F101)</f>
        <v>104550</v>
      </c>
      <c r="G98" s="16">
        <f>SUM(G99:G101)</f>
        <v>28233946</v>
      </c>
      <c r="H98" s="19">
        <f>SUM(H99:H100)</f>
        <v>-1042390</v>
      </c>
      <c r="I98" s="19">
        <f>SUM(I99:I100)</f>
        <v>818886</v>
      </c>
      <c r="J98" s="19">
        <f>SUM(J99:J101)</f>
        <v>12034</v>
      </c>
      <c r="K98" s="16">
        <f>SUM(K99:K101)</f>
        <v>-211470</v>
      </c>
      <c r="L98" s="19">
        <f>SUM(L99:L100)</f>
        <v>17095413</v>
      </c>
      <c r="M98" s="19">
        <f>SUM(M99:M100)</f>
        <v>10810479</v>
      </c>
      <c r="N98" s="19">
        <f>SUM(N99:N101)</f>
        <v>116584</v>
      </c>
      <c r="O98" s="16">
        <f>SUM(O99:O101)</f>
        <v>28022476</v>
      </c>
      <c r="P98" s="19">
        <f>SUM(P99:P100)</f>
        <v>0</v>
      </c>
      <c r="Q98" s="19">
        <f>SUM(Q99:Q100)</f>
        <v>0</v>
      </c>
      <c r="R98" s="19">
        <f>SUM(R99:R101)</f>
        <v>0</v>
      </c>
      <c r="S98" s="16">
        <f>SUM(S99:S101)</f>
        <v>0</v>
      </c>
      <c r="T98" s="19">
        <f>SUM(T99:T100)</f>
        <v>17095413</v>
      </c>
      <c r="U98" s="19">
        <f>SUM(U99:U100)</f>
        <v>10810479</v>
      </c>
      <c r="V98" s="19">
        <f>SUM(V99:V101)</f>
        <v>116584</v>
      </c>
      <c r="W98" s="16">
        <f>SUM(W99:W101)</f>
        <v>28022476</v>
      </c>
      <c r="X98" s="19">
        <f>SUM(X99:X100)</f>
        <v>0</v>
      </c>
      <c r="Y98" s="19">
        <f>SUM(Y99:Y100)</f>
        <v>0</v>
      </c>
      <c r="Z98" s="19">
        <f>SUM(Z99:Z101)</f>
        <v>0</v>
      </c>
      <c r="AA98" s="16">
        <f>SUM(AA99:AA101)</f>
        <v>0</v>
      </c>
      <c r="AB98" s="19">
        <f>SUM(AB99:AB100)</f>
        <v>17095413</v>
      </c>
      <c r="AC98" s="19">
        <f>SUM(AC99:AC100)</f>
        <v>10810479</v>
      </c>
      <c r="AD98" s="19">
        <f>SUM(AD99:AD101)</f>
        <v>116584</v>
      </c>
      <c r="AE98" s="16">
        <f>SUM(AE99:AE101)</f>
        <v>28022476</v>
      </c>
    </row>
    <row r="99" spans="1:31" ht="12" customHeight="1">
      <c r="A99" s="61"/>
      <c r="B99" s="73">
        <v>51000</v>
      </c>
      <c r="C99" s="22" t="s">
        <v>149</v>
      </c>
      <c r="D99" s="17">
        <v>23109</v>
      </c>
      <c r="E99" s="17">
        <v>21834</v>
      </c>
      <c r="F99" s="17">
        <v>1235</v>
      </c>
      <c r="G99" s="23">
        <f>SUM(D99:F99)</f>
        <v>46178</v>
      </c>
      <c r="H99" s="17">
        <v>-10600</v>
      </c>
      <c r="I99" s="17">
        <v>-12835</v>
      </c>
      <c r="J99" s="17">
        <v>0</v>
      </c>
      <c r="K99" s="23">
        <f>SUM(H99:J99)</f>
        <v>-23435</v>
      </c>
      <c r="L99" s="55">
        <f t="shared" si="85"/>
        <v>12509</v>
      </c>
      <c r="M99" s="56">
        <f t="shared" si="85"/>
        <v>8999</v>
      </c>
      <c r="N99" s="25">
        <f t="shared" si="85"/>
        <v>1235</v>
      </c>
      <c r="O99" s="23">
        <f>SUM(L99:N99)</f>
        <v>22743</v>
      </c>
      <c r="P99" s="17">
        <v>0</v>
      </c>
      <c r="Q99" s="17">
        <v>0</v>
      </c>
      <c r="R99" s="17">
        <v>0</v>
      </c>
      <c r="S99" s="23">
        <f>SUM(P99:R99)</f>
        <v>0</v>
      </c>
      <c r="T99" s="55">
        <f t="shared" ref="T99:V100" si="86">L99+P99</f>
        <v>12509</v>
      </c>
      <c r="U99" s="56">
        <f t="shared" si="86"/>
        <v>8999</v>
      </c>
      <c r="V99" s="25">
        <f t="shared" si="86"/>
        <v>1235</v>
      </c>
      <c r="W99" s="23">
        <f>SUM(T99:V99)</f>
        <v>22743</v>
      </c>
      <c r="X99" s="17">
        <v>0</v>
      </c>
      <c r="Y99" s="17">
        <v>0</v>
      </c>
      <c r="Z99" s="17">
        <v>0</v>
      </c>
      <c r="AA99" s="23">
        <f>SUM(X99:Z99)</f>
        <v>0</v>
      </c>
      <c r="AB99" s="55">
        <f t="shared" ref="AB99:AD100" si="87">T99+X99</f>
        <v>12509</v>
      </c>
      <c r="AC99" s="56">
        <f t="shared" si="87"/>
        <v>8999</v>
      </c>
      <c r="AD99" s="25">
        <f t="shared" si="87"/>
        <v>1235</v>
      </c>
      <c r="AE99" s="23">
        <f>SUM(AB99:AD99)</f>
        <v>22743</v>
      </c>
    </row>
    <row r="100" spans="1:31" ht="12" customHeight="1">
      <c r="A100" s="61"/>
      <c r="B100" s="73">
        <v>52000</v>
      </c>
      <c r="C100" s="22" t="s">
        <v>150</v>
      </c>
      <c r="D100" s="17">
        <v>18114694</v>
      </c>
      <c r="E100" s="17">
        <v>9969759</v>
      </c>
      <c r="F100" s="17">
        <v>103315</v>
      </c>
      <c r="G100" s="23">
        <f>SUM(D100:F100)</f>
        <v>28187768</v>
      </c>
      <c r="H100" s="17">
        <v>-1031790</v>
      </c>
      <c r="I100" s="17">
        <v>831721</v>
      </c>
      <c r="J100" s="17">
        <v>12034</v>
      </c>
      <c r="K100" s="23">
        <f>SUM(H100:J100)</f>
        <v>-188035</v>
      </c>
      <c r="L100" s="55">
        <f t="shared" si="85"/>
        <v>17082904</v>
      </c>
      <c r="M100" s="56">
        <f t="shared" si="85"/>
        <v>10801480</v>
      </c>
      <c r="N100" s="25">
        <f t="shared" si="85"/>
        <v>115349</v>
      </c>
      <c r="O100" s="23">
        <f>SUM(L100:N100)</f>
        <v>27999733</v>
      </c>
      <c r="P100" s="17">
        <v>0</v>
      </c>
      <c r="Q100" s="17">
        <v>0</v>
      </c>
      <c r="R100" s="17">
        <v>0</v>
      </c>
      <c r="S100" s="23">
        <f>SUM(P100:R100)</f>
        <v>0</v>
      </c>
      <c r="T100" s="55">
        <f t="shared" si="86"/>
        <v>17082904</v>
      </c>
      <c r="U100" s="56">
        <f t="shared" si="86"/>
        <v>10801480</v>
      </c>
      <c r="V100" s="25">
        <f t="shared" si="86"/>
        <v>115349</v>
      </c>
      <c r="W100" s="23">
        <f>SUM(T100:V100)</f>
        <v>27999733</v>
      </c>
      <c r="X100" s="17">
        <v>0</v>
      </c>
      <c r="Y100" s="17">
        <v>0</v>
      </c>
      <c r="Z100" s="17">
        <v>0</v>
      </c>
      <c r="AA100" s="23">
        <f>SUM(X100:Z100)</f>
        <v>0</v>
      </c>
      <c r="AB100" s="55">
        <f t="shared" si="87"/>
        <v>17082904</v>
      </c>
      <c r="AC100" s="56">
        <f t="shared" si="87"/>
        <v>10801480</v>
      </c>
      <c r="AD100" s="25">
        <f t="shared" si="87"/>
        <v>115349</v>
      </c>
      <c r="AE100" s="23">
        <f>SUM(AB100:AD100)</f>
        <v>27999733</v>
      </c>
    </row>
    <row r="101" spans="1:31" ht="12" hidden="1" customHeight="1" outlineLevel="1">
      <c r="A101" s="61"/>
      <c r="B101" s="73">
        <v>53000</v>
      </c>
      <c r="C101" s="28" t="s">
        <v>151</v>
      </c>
      <c r="D101" s="17"/>
      <c r="E101" s="17"/>
      <c r="F101" s="17"/>
      <c r="G101" s="23">
        <f>SUM(D101:F101)</f>
        <v>0</v>
      </c>
      <c r="H101" s="17"/>
      <c r="I101" s="17"/>
      <c r="J101" s="17"/>
      <c r="K101" s="23">
        <f>SUM(H101:J101)</f>
        <v>0</v>
      </c>
      <c r="L101" s="17"/>
      <c r="M101" s="17"/>
      <c r="N101" s="17"/>
      <c r="O101" s="23">
        <f>SUM(L101:N101)</f>
        <v>0</v>
      </c>
      <c r="P101" s="17"/>
      <c r="Q101" s="17"/>
      <c r="R101" s="17"/>
      <c r="S101" s="23">
        <f>SUM(P101:R101)</f>
        <v>0</v>
      </c>
      <c r="T101" s="17"/>
      <c r="U101" s="17"/>
      <c r="V101" s="17"/>
      <c r="W101" s="23">
        <f>SUM(T101:V101)</f>
        <v>0</v>
      </c>
      <c r="X101" s="17"/>
      <c r="Y101" s="17"/>
      <c r="Z101" s="17"/>
      <c r="AA101" s="23">
        <f>SUM(X101:Z101)</f>
        <v>0</v>
      </c>
      <c r="AB101" s="17"/>
      <c r="AC101" s="17"/>
      <c r="AD101" s="17"/>
      <c r="AE101" s="23">
        <f>SUM(AB101:AD101)</f>
        <v>0</v>
      </c>
    </row>
    <row r="102" spans="1:31" ht="10.5" customHeight="1" collapsed="1">
      <c r="A102" s="61" t="s">
        <v>139</v>
      </c>
      <c r="B102" s="13">
        <v>60000</v>
      </c>
      <c r="C102" s="26" t="s">
        <v>152</v>
      </c>
      <c r="D102" s="19">
        <f>SUM(D103:D106)</f>
        <v>1249734</v>
      </c>
      <c r="E102" s="19">
        <f>SUM(E103:E106)</f>
        <v>217603</v>
      </c>
      <c r="F102" s="19">
        <f>SUM(F103:F106)</f>
        <v>1000</v>
      </c>
      <c r="G102" s="19">
        <f>SUM(G103:G105)</f>
        <v>1467337</v>
      </c>
      <c r="H102" s="19">
        <f>SUM(H103:H106)</f>
        <v>-26991</v>
      </c>
      <c r="I102" s="19">
        <f t="shared" ref="I102:N102" si="88">SUM(I103:I106)</f>
        <v>0</v>
      </c>
      <c r="J102" s="19">
        <f t="shared" si="88"/>
        <v>0</v>
      </c>
      <c r="K102" s="19">
        <f t="shared" si="88"/>
        <v>-26991</v>
      </c>
      <c r="L102" s="19">
        <f t="shared" si="88"/>
        <v>1222743</v>
      </c>
      <c r="M102" s="19">
        <f t="shared" si="88"/>
        <v>217603</v>
      </c>
      <c r="N102" s="19">
        <f t="shared" si="88"/>
        <v>1000</v>
      </c>
      <c r="O102" s="19">
        <f>SUM(O103:O105)</f>
        <v>1440346</v>
      </c>
      <c r="P102" s="19">
        <f>SUM(P103:P106)</f>
        <v>0</v>
      </c>
      <c r="Q102" s="19">
        <f t="shared" ref="Q102:V102" si="89">SUM(Q103:Q105)</f>
        <v>0</v>
      </c>
      <c r="R102" s="19">
        <f>SUM(R103:R106)</f>
        <v>0</v>
      </c>
      <c r="S102" s="16">
        <f>SUM(S103:S106)</f>
        <v>0</v>
      </c>
      <c r="T102" s="19">
        <f>SUM(T103:T106)</f>
        <v>1222743</v>
      </c>
      <c r="U102" s="19">
        <f t="shared" si="89"/>
        <v>217603</v>
      </c>
      <c r="V102" s="19">
        <f t="shared" si="89"/>
        <v>0</v>
      </c>
      <c r="W102" s="16">
        <f>SUM(W103:W106)</f>
        <v>1441346</v>
      </c>
      <c r="X102" s="19">
        <f t="shared" ref="X102:AC102" si="90">SUM(X103:X105)</f>
        <v>0</v>
      </c>
      <c r="Y102" s="19">
        <f t="shared" si="90"/>
        <v>0</v>
      </c>
      <c r="Z102" s="19">
        <f t="shared" si="90"/>
        <v>0</v>
      </c>
      <c r="AA102" s="16">
        <f t="shared" si="90"/>
        <v>0</v>
      </c>
      <c r="AB102" s="19">
        <f t="shared" si="90"/>
        <v>1222743</v>
      </c>
      <c r="AC102" s="19">
        <f t="shared" si="90"/>
        <v>217603</v>
      </c>
      <c r="AD102" s="19">
        <f>SUM(AD103:AD106)</f>
        <v>1000</v>
      </c>
      <c r="AE102" s="16">
        <f>SUM(AE103:AE106)</f>
        <v>1441346</v>
      </c>
    </row>
    <row r="103" spans="1:31" ht="12" customHeight="1">
      <c r="A103" s="61"/>
      <c r="B103" s="73">
        <v>62000</v>
      </c>
      <c r="C103" s="22" t="s">
        <v>153</v>
      </c>
      <c r="D103" s="17">
        <v>184572</v>
      </c>
      <c r="E103" s="17">
        <v>20665</v>
      </c>
      <c r="F103" s="17">
        <v>0</v>
      </c>
      <c r="G103" s="23">
        <f>SUM(D103:F103)</f>
        <v>205237</v>
      </c>
      <c r="H103" s="17">
        <v>-1000</v>
      </c>
      <c r="I103" s="17">
        <v>0</v>
      </c>
      <c r="J103" s="17">
        <v>0</v>
      </c>
      <c r="K103" s="23">
        <f>SUM(H103:J103)</f>
        <v>-1000</v>
      </c>
      <c r="L103" s="55">
        <f t="shared" ref="L103:N106" si="91">D103+H103</f>
        <v>183572</v>
      </c>
      <c r="M103" s="56">
        <f t="shared" si="91"/>
        <v>20665</v>
      </c>
      <c r="N103" s="25">
        <f t="shared" si="91"/>
        <v>0</v>
      </c>
      <c r="O103" s="23">
        <f t="shared" ref="O103:O120" si="92">SUM(L103:N103)</f>
        <v>204237</v>
      </c>
      <c r="P103" s="17">
        <v>0</v>
      </c>
      <c r="Q103" s="17">
        <v>0</v>
      </c>
      <c r="R103" s="17">
        <v>0</v>
      </c>
      <c r="S103" s="23">
        <f>SUM(P103:R103)</f>
        <v>0</v>
      </c>
      <c r="T103" s="55">
        <f t="shared" ref="T103:V106" si="93">L103+P103</f>
        <v>183572</v>
      </c>
      <c r="U103" s="56">
        <f t="shared" si="93"/>
        <v>20665</v>
      </c>
      <c r="V103" s="25">
        <f t="shared" si="93"/>
        <v>0</v>
      </c>
      <c r="W103" s="23">
        <f t="shared" ref="W103:W120" si="94">SUM(T103:V103)</f>
        <v>204237</v>
      </c>
      <c r="X103" s="17">
        <v>0</v>
      </c>
      <c r="Y103" s="17">
        <v>0</v>
      </c>
      <c r="Z103" s="17">
        <v>0</v>
      </c>
      <c r="AA103" s="23">
        <f>SUM(X103:Z103)</f>
        <v>0</v>
      </c>
      <c r="AB103" s="55">
        <f t="shared" ref="AB103:AD106" si="95">T103+X103</f>
        <v>183572</v>
      </c>
      <c r="AC103" s="56">
        <f t="shared" si="95"/>
        <v>20665</v>
      </c>
      <c r="AD103" s="25">
        <f t="shared" si="95"/>
        <v>0</v>
      </c>
      <c r="AE103" s="23">
        <f t="shared" ref="AE103:AE122" si="96">SUM(AB103:AD103)</f>
        <v>204237</v>
      </c>
    </row>
    <row r="104" spans="1:31" ht="12" customHeight="1">
      <c r="A104" s="61"/>
      <c r="B104" s="73">
        <v>63000</v>
      </c>
      <c r="C104" s="22" t="s">
        <v>154</v>
      </c>
      <c r="D104" s="17">
        <v>119500</v>
      </c>
      <c r="E104" s="17">
        <v>0</v>
      </c>
      <c r="F104" s="17">
        <v>0</v>
      </c>
      <c r="G104" s="23">
        <f>SUM(D104:F104)</f>
        <v>119500</v>
      </c>
      <c r="H104" s="17">
        <v>34278</v>
      </c>
      <c r="I104" s="17">
        <v>0</v>
      </c>
      <c r="J104" s="17">
        <v>0</v>
      </c>
      <c r="K104" s="23">
        <f>SUM(H104:J104)</f>
        <v>34278</v>
      </c>
      <c r="L104" s="55">
        <f t="shared" si="91"/>
        <v>153778</v>
      </c>
      <c r="M104" s="56">
        <f t="shared" si="91"/>
        <v>0</v>
      </c>
      <c r="N104" s="25">
        <f t="shared" si="91"/>
        <v>0</v>
      </c>
      <c r="O104" s="23">
        <f t="shared" si="92"/>
        <v>153778</v>
      </c>
      <c r="P104" s="17">
        <v>0</v>
      </c>
      <c r="Q104" s="17">
        <v>0</v>
      </c>
      <c r="R104" s="17">
        <v>0</v>
      </c>
      <c r="S104" s="23">
        <f>SUM(P104:R104)</f>
        <v>0</v>
      </c>
      <c r="T104" s="55">
        <f t="shared" si="93"/>
        <v>153778</v>
      </c>
      <c r="U104" s="56">
        <f t="shared" si="93"/>
        <v>0</v>
      </c>
      <c r="V104" s="25">
        <f t="shared" si="93"/>
        <v>0</v>
      </c>
      <c r="W104" s="23">
        <f t="shared" si="94"/>
        <v>153778</v>
      </c>
      <c r="X104" s="17">
        <v>0</v>
      </c>
      <c r="Y104" s="17">
        <v>0</v>
      </c>
      <c r="Z104" s="17">
        <v>0</v>
      </c>
      <c r="AA104" s="23">
        <f>SUM(X104:Z104)</f>
        <v>0</v>
      </c>
      <c r="AB104" s="55">
        <f t="shared" si="95"/>
        <v>153778</v>
      </c>
      <c r="AC104" s="56">
        <f t="shared" si="95"/>
        <v>0</v>
      </c>
      <c r="AD104" s="25">
        <f t="shared" si="95"/>
        <v>0</v>
      </c>
      <c r="AE104" s="23">
        <f t="shared" si="96"/>
        <v>153778</v>
      </c>
    </row>
    <row r="105" spans="1:31" ht="12" customHeight="1">
      <c r="A105" s="61"/>
      <c r="B105" s="73">
        <v>64000</v>
      </c>
      <c r="C105" s="22" t="s">
        <v>155</v>
      </c>
      <c r="D105" s="17">
        <v>945662</v>
      </c>
      <c r="E105" s="17">
        <v>196938</v>
      </c>
      <c r="F105" s="17">
        <v>0</v>
      </c>
      <c r="G105" s="23">
        <f>SUM(D105:F105)</f>
        <v>1142600</v>
      </c>
      <c r="H105" s="17">
        <v>-60269</v>
      </c>
      <c r="I105" s="17">
        <v>0</v>
      </c>
      <c r="J105" s="17">
        <v>0</v>
      </c>
      <c r="K105" s="23">
        <f>SUM(H105:J105)</f>
        <v>-60269</v>
      </c>
      <c r="L105" s="55">
        <f t="shared" si="91"/>
        <v>885393</v>
      </c>
      <c r="M105" s="56">
        <f t="shared" si="91"/>
        <v>196938</v>
      </c>
      <c r="N105" s="25">
        <f t="shared" si="91"/>
        <v>0</v>
      </c>
      <c r="O105" s="23">
        <f t="shared" si="92"/>
        <v>1082331</v>
      </c>
      <c r="P105" s="17">
        <v>0</v>
      </c>
      <c r="Q105" s="17">
        <v>0</v>
      </c>
      <c r="R105" s="17">
        <v>0</v>
      </c>
      <c r="S105" s="23">
        <f>SUM(P105:R105)</f>
        <v>0</v>
      </c>
      <c r="T105" s="55">
        <f t="shared" si="93"/>
        <v>885393</v>
      </c>
      <c r="U105" s="56">
        <f t="shared" si="93"/>
        <v>196938</v>
      </c>
      <c r="V105" s="25">
        <f t="shared" si="93"/>
        <v>0</v>
      </c>
      <c r="W105" s="23">
        <f t="shared" si="94"/>
        <v>1082331</v>
      </c>
      <c r="X105" s="17">
        <v>0</v>
      </c>
      <c r="Y105" s="17">
        <v>0</v>
      </c>
      <c r="Z105" s="17">
        <v>0</v>
      </c>
      <c r="AA105" s="23">
        <f>SUM(X105:Z105)</f>
        <v>0</v>
      </c>
      <c r="AB105" s="55">
        <f t="shared" si="95"/>
        <v>885393</v>
      </c>
      <c r="AC105" s="56">
        <f t="shared" si="95"/>
        <v>196938</v>
      </c>
      <c r="AD105" s="25">
        <f t="shared" si="95"/>
        <v>0</v>
      </c>
      <c r="AE105" s="23">
        <f t="shared" si="96"/>
        <v>1082331</v>
      </c>
    </row>
    <row r="106" spans="1:31" ht="12" customHeight="1" outlineLevel="1">
      <c r="A106" s="61"/>
      <c r="B106" s="77">
        <v>65100</v>
      </c>
      <c r="C106" s="22"/>
      <c r="D106" s="17">
        <v>0</v>
      </c>
      <c r="E106" s="17">
        <v>0</v>
      </c>
      <c r="F106" s="17">
        <v>1000</v>
      </c>
      <c r="G106" s="78">
        <f>SUM(D106:F106)</f>
        <v>1000</v>
      </c>
      <c r="H106" s="17">
        <v>0</v>
      </c>
      <c r="I106" s="17">
        <v>0</v>
      </c>
      <c r="J106" s="17">
        <v>0</v>
      </c>
      <c r="K106" s="23">
        <f>SUM(H106:J106)</f>
        <v>0</v>
      </c>
      <c r="L106" s="55">
        <f t="shared" si="91"/>
        <v>0</v>
      </c>
      <c r="M106" s="56"/>
      <c r="N106" s="25">
        <f t="shared" si="91"/>
        <v>1000</v>
      </c>
      <c r="O106" s="78">
        <f t="shared" si="92"/>
        <v>1000</v>
      </c>
      <c r="P106" s="17">
        <v>0</v>
      </c>
      <c r="Q106" s="17">
        <v>0</v>
      </c>
      <c r="R106" s="17">
        <v>0</v>
      </c>
      <c r="S106" s="23">
        <f>SUM(P106:R106)</f>
        <v>0</v>
      </c>
      <c r="T106" s="55">
        <f t="shared" si="93"/>
        <v>0</v>
      </c>
      <c r="U106" s="56">
        <f t="shared" si="93"/>
        <v>0</v>
      </c>
      <c r="V106" s="25">
        <f t="shared" si="93"/>
        <v>1000</v>
      </c>
      <c r="W106" s="23">
        <f t="shared" si="94"/>
        <v>1000</v>
      </c>
      <c r="X106" s="17">
        <v>0</v>
      </c>
      <c r="Y106" s="17">
        <v>0</v>
      </c>
      <c r="Z106" s="17">
        <v>0</v>
      </c>
      <c r="AA106" s="23">
        <f>SUM(X106:Z106)</f>
        <v>0</v>
      </c>
      <c r="AB106" s="55">
        <f t="shared" si="95"/>
        <v>0</v>
      </c>
      <c r="AC106" s="56">
        <f t="shared" si="95"/>
        <v>0</v>
      </c>
      <c r="AD106" s="25">
        <f t="shared" si="95"/>
        <v>1000</v>
      </c>
      <c r="AE106" s="23">
        <f t="shared" si="96"/>
        <v>1000</v>
      </c>
    </row>
    <row r="107" spans="1:31" ht="12" customHeight="1">
      <c r="A107" s="61" t="s">
        <v>156</v>
      </c>
      <c r="B107" s="13">
        <v>70000</v>
      </c>
      <c r="C107" s="26" t="s">
        <v>157</v>
      </c>
      <c r="D107" s="19">
        <f>D108+D118</f>
        <v>476427</v>
      </c>
      <c r="E107" s="19">
        <f>E108+E118</f>
        <v>1436</v>
      </c>
      <c r="F107" s="19">
        <f>F108+F118</f>
        <v>0</v>
      </c>
      <c r="G107" s="16">
        <f>G108+G118</f>
        <v>477863</v>
      </c>
      <c r="H107" s="19">
        <f t="shared" ref="H107:N107" si="97">H108+H118</f>
        <v>5355</v>
      </c>
      <c r="I107" s="19">
        <f t="shared" si="97"/>
        <v>21609</v>
      </c>
      <c r="J107" s="19">
        <f t="shared" si="97"/>
        <v>0</v>
      </c>
      <c r="K107" s="16">
        <f t="shared" si="97"/>
        <v>26964</v>
      </c>
      <c r="L107" s="19">
        <f t="shared" si="97"/>
        <v>481782</v>
      </c>
      <c r="M107" s="19">
        <f t="shared" si="97"/>
        <v>23045</v>
      </c>
      <c r="N107" s="19">
        <f t="shared" si="97"/>
        <v>0</v>
      </c>
      <c r="O107" s="78">
        <f t="shared" si="92"/>
        <v>504827</v>
      </c>
      <c r="P107" s="19">
        <f t="shared" ref="P107:V107" si="98">P108+P118</f>
        <v>0</v>
      </c>
      <c r="Q107" s="19">
        <f t="shared" si="98"/>
        <v>0</v>
      </c>
      <c r="R107" s="19">
        <f t="shared" si="98"/>
        <v>0</v>
      </c>
      <c r="S107" s="16">
        <f t="shared" si="98"/>
        <v>0</v>
      </c>
      <c r="T107" s="19">
        <f t="shared" si="98"/>
        <v>481782</v>
      </c>
      <c r="U107" s="19">
        <f t="shared" si="98"/>
        <v>23045</v>
      </c>
      <c r="V107" s="19">
        <f t="shared" si="98"/>
        <v>0</v>
      </c>
      <c r="W107" s="78">
        <f t="shared" si="94"/>
        <v>504827</v>
      </c>
      <c r="X107" s="19">
        <f t="shared" ref="X107:AD107" si="99">X108+X118</f>
        <v>0</v>
      </c>
      <c r="Y107" s="19">
        <f t="shared" si="99"/>
        <v>0</v>
      </c>
      <c r="Z107" s="19">
        <f t="shared" si="99"/>
        <v>0</v>
      </c>
      <c r="AA107" s="16">
        <f t="shared" si="99"/>
        <v>0</v>
      </c>
      <c r="AB107" s="19">
        <f t="shared" si="99"/>
        <v>481782</v>
      </c>
      <c r="AC107" s="19">
        <f t="shared" si="99"/>
        <v>23045</v>
      </c>
      <c r="AD107" s="19">
        <f t="shared" si="99"/>
        <v>0</v>
      </c>
      <c r="AE107" s="78">
        <f t="shared" si="96"/>
        <v>504827</v>
      </c>
    </row>
    <row r="108" spans="1:31" ht="12" customHeight="1">
      <c r="A108" s="61"/>
      <c r="B108" s="79">
        <v>72000</v>
      </c>
      <c r="C108" s="80" t="s">
        <v>158</v>
      </c>
      <c r="D108" s="30">
        <f>SUM(D109:D116)</f>
        <v>476427</v>
      </c>
      <c r="E108" s="30">
        <f>SUM(E109:E116)</f>
        <v>1436</v>
      </c>
      <c r="F108" s="30">
        <f>SUM(F109:F116)</f>
        <v>0</v>
      </c>
      <c r="G108" s="69">
        <f>SUM(G109:G116)</f>
        <v>477863</v>
      </c>
      <c r="H108" s="30">
        <f t="shared" ref="H108:N108" si="100">SUM(H109:H117)</f>
        <v>5355</v>
      </c>
      <c r="I108" s="30">
        <f t="shared" si="100"/>
        <v>21609</v>
      </c>
      <c r="J108" s="30">
        <f t="shared" si="100"/>
        <v>0</v>
      </c>
      <c r="K108" s="69">
        <f t="shared" si="100"/>
        <v>26964</v>
      </c>
      <c r="L108" s="30">
        <f t="shared" si="100"/>
        <v>481782</v>
      </c>
      <c r="M108" s="30">
        <f t="shared" si="100"/>
        <v>23045</v>
      </c>
      <c r="N108" s="30">
        <f t="shared" si="100"/>
        <v>0</v>
      </c>
      <c r="O108" s="81">
        <f t="shared" si="92"/>
        <v>504827</v>
      </c>
      <c r="P108" s="30">
        <f t="shared" ref="P108:V108" si="101">SUM(P109:P117)</f>
        <v>0</v>
      </c>
      <c r="Q108" s="30">
        <f t="shared" si="101"/>
        <v>0</v>
      </c>
      <c r="R108" s="30">
        <f t="shared" si="101"/>
        <v>0</v>
      </c>
      <c r="S108" s="69">
        <f t="shared" si="101"/>
        <v>0</v>
      </c>
      <c r="T108" s="30">
        <f t="shared" si="101"/>
        <v>481782</v>
      </c>
      <c r="U108" s="30">
        <f t="shared" si="101"/>
        <v>23045</v>
      </c>
      <c r="V108" s="30">
        <f t="shared" si="101"/>
        <v>0</v>
      </c>
      <c r="W108" s="81">
        <f t="shared" si="94"/>
        <v>504827</v>
      </c>
      <c r="X108" s="30">
        <f t="shared" ref="X108:AD108" si="102">SUM(X109:X117)</f>
        <v>0</v>
      </c>
      <c r="Y108" s="30">
        <f t="shared" si="102"/>
        <v>0</v>
      </c>
      <c r="Z108" s="30">
        <f t="shared" si="102"/>
        <v>0</v>
      </c>
      <c r="AA108" s="69">
        <f t="shared" si="102"/>
        <v>0</v>
      </c>
      <c r="AB108" s="30">
        <f t="shared" si="102"/>
        <v>481782</v>
      </c>
      <c r="AC108" s="30">
        <f t="shared" si="102"/>
        <v>23045</v>
      </c>
      <c r="AD108" s="30">
        <f t="shared" si="102"/>
        <v>0</v>
      </c>
      <c r="AE108" s="81">
        <f t="shared" si="96"/>
        <v>504827</v>
      </c>
    </row>
    <row r="109" spans="1:31" ht="12" customHeight="1" collapsed="1">
      <c r="A109" s="61"/>
      <c r="B109" s="73">
        <v>72110</v>
      </c>
      <c r="C109" s="22" t="s">
        <v>125</v>
      </c>
      <c r="D109" s="17">
        <v>369927</v>
      </c>
      <c r="E109" s="17">
        <v>0</v>
      </c>
      <c r="F109" s="17">
        <v>0</v>
      </c>
      <c r="G109" s="23">
        <f t="shared" ref="G109:G116" si="103">SUM(D109:F109)</f>
        <v>369927</v>
      </c>
      <c r="H109" s="17">
        <v>0</v>
      </c>
      <c r="I109" s="17">
        <v>0</v>
      </c>
      <c r="J109" s="17">
        <v>0</v>
      </c>
      <c r="K109" s="23">
        <f t="shared" ref="K109:K117" si="104">SUM(H109:J109)</f>
        <v>0</v>
      </c>
      <c r="L109" s="55">
        <f t="shared" ref="L109:N120" si="105">D109+H109</f>
        <v>369927</v>
      </c>
      <c r="M109" s="56">
        <f t="shared" si="105"/>
        <v>0</v>
      </c>
      <c r="N109" s="25">
        <f t="shared" si="105"/>
        <v>0</v>
      </c>
      <c r="O109" s="23">
        <f t="shared" si="92"/>
        <v>369927</v>
      </c>
      <c r="P109" s="25">
        <v>0</v>
      </c>
      <c r="Q109" s="25">
        <v>0</v>
      </c>
      <c r="R109" s="25">
        <v>0</v>
      </c>
      <c r="S109" s="23">
        <f t="shared" ref="S109:S117" si="106">SUM(P109:R109)</f>
        <v>0</v>
      </c>
      <c r="T109" s="55">
        <f t="shared" ref="T109:V120" si="107">L109+P109</f>
        <v>369927</v>
      </c>
      <c r="U109" s="56">
        <f t="shared" si="107"/>
        <v>0</v>
      </c>
      <c r="V109" s="25">
        <f t="shared" si="107"/>
        <v>0</v>
      </c>
      <c r="W109" s="23">
        <f t="shared" si="94"/>
        <v>369927</v>
      </c>
      <c r="X109" s="25">
        <v>0</v>
      </c>
      <c r="Y109" s="25">
        <v>0</v>
      </c>
      <c r="Z109" s="25">
        <v>0</v>
      </c>
      <c r="AA109" s="23">
        <f t="shared" ref="AA109:AA117" si="108">SUM(X109:Z109)</f>
        <v>0</v>
      </c>
      <c r="AB109" s="55">
        <f t="shared" ref="AB109:AD120" si="109">T109+X109</f>
        <v>369927</v>
      </c>
      <c r="AC109" s="56">
        <f t="shared" si="109"/>
        <v>0</v>
      </c>
      <c r="AD109" s="25">
        <f t="shared" si="109"/>
        <v>0</v>
      </c>
      <c r="AE109" s="23">
        <f t="shared" si="96"/>
        <v>369927</v>
      </c>
    </row>
    <row r="110" spans="1:31" ht="12" hidden="1" customHeight="1" outlineLevel="1">
      <c r="A110" s="61"/>
      <c r="B110" s="73">
        <v>72130</v>
      </c>
      <c r="C110" s="22" t="s">
        <v>159</v>
      </c>
      <c r="D110" s="17">
        <v>0</v>
      </c>
      <c r="E110" s="17">
        <v>0</v>
      </c>
      <c r="F110" s="17">
        <v>0</v>
      </c>
      <c r="G110" s="23">
        <f t="shared" si="103"/>
        <v>0</v>
      </c>
      <c r="H110" s="17">
        <v>0</v>
      </c>
      <c r="I110" s="17">
        <v>0</v>
      </c>
      <c r="J110" s="17">
        <v>0</v>
      </c>
      <c r="K110" s="23">
        <f t="shared" si="104"/>
        <v>0</v>
      </c>
      <c r="L110" s="55">
        <f t="shared" si="105"/>
        <v>0</v>
      </c>
      <c r="M110" s="56">
        <f t="shared" si="105"/>
        <v>0</v>
      </c>
      <c r="N110" s="25">
        <f t="shared" si="105"/>
        <v>0</v>
      </c>
      <c r="O110" s="23">
        <f t="shared" si="92"/>
        <v>0</v>
      </c>
      <c r="P110" s="25">
        <v>0</v>
      </c>
      <c r="Q110" s="25">
        <v>0</v>
      </c>
      <c r="R110" s="25">
        <v>0</v>
      </c>
      <c r="S110" s="23">
        <f t="shared" si="106"/>
        <v>0</v>
      </c>
      <c r="T110" s="55">
        <f t="shared" si="107"/>
        <v>0</v>
      </c>
      <c r="U110" s="56">
        <f t="shared" si="107"/>
        <v>0</v>
      </c>
      <c r="V110" s="25">
        <f t="shared" si="107"/>
        <v>0</v>
      </c>
      <c r="W110" s="23">
        <f t="shared" si="94"/>
        <v>0</v>
      </c>
      <c r="X110" s="25">
        <v>0</v>
      </c>
      <c r="Y110" s="25">
        <v>0</v>
      </c>
      <c r="Z110" s="25">
        <v>0</v>
      </c>
      <c r="AA110" s="23">
        <f t="shared" si="108"/>
        <v>0</v>
      </c>
      <c r="AB110" s="55">
        <f t="shared" si="109"/>
        <v>0</v>
      </c>
      <c r="AC110" s="56">
        <f t="shared" si="109"/>
        <v>0</v>
      </c>
      <c r="AD110" s="25">
        <f t="shared" si="109"/>
        <v>0</v>
      </c>
      <c r="AE110" s="23">
        <f t="shared" si="96"/>
        <v>0</v>
      </c>
    </row>
    <row r="111" spans="1:31" ht="12" hidden="1" customHeight="1" outlineLevel="1">
      <c r="A111" s="61"/>
      <c r="B111" s="73">
        <v>72140</v>
      </c>
      <c r="C111" s="22" t="s">
        <v>160</v>
      </c>
      <c r="D111" s="17">
        <v>0</v>
      </c>
      <c r="E111" s="17">
        <v>0</v>
      </c>
      <c r="F111" s="17">
        <v>0</v>
      </c>
      <c r="G111" s="23">
        <f t="shared" si="103"/>
        <v>0</v>
      </c>
      <c r="H111" s="17">
        <v>0</v>
      </c>
      <c r="I111" s="17">
        <v>0</v>
      </c>
      <c r="J111" s="17">
        <v>0</v>
      </c>
      <c r="K111" s="23">
        <f t="shared" si="104"/>
        <v>0</v>
      </c>
      <c r="L111" s="55">
        <f t="shared" si="105"/>
        <v>0</v>
      </c>
      <c r="M111" s="56">
        <f t="shared" si="105"/>
        <v>0</v>
      </c>
      <c r="N111" s="25">
        <f t="shared" si="105"/>
        <v>0</v>
      </c>
      <c r="O111" s="23">
        <f t="shared" si="92"/>
        <v>0</v>
      </c>
      <c r="P111" s="25">
        <v>0</v>
      </c>
      <c r="Q111" s="25">
        <v>0</v>
      </c>
      <c r="R111" s="25">
        <v>0</v>
      </c>
      <c r="S111" s="23">
        <f t="shared" si="106"/>
        <v>0</v>
      </c>
      <c r="T111" s="55">
        <f t="shared" si="107"/>
        <v>0</v>
      </c>
      <c r="U111" s="56">
        <f t="shared" si="107"/>
        <v>0</v>
      </c>
      <c r="V111" s="25">
        <f t="shared" si="107"/>
        <v>0</v>
      </c>
      <c r="W111" s="23">
        <f t="shared" si="94"/>
        <v>0</v>
      </c>
      <c r="X111" s="25">
        <v>0</v>
      </c>
      <c r="Y111" s="25">
        <v>0</v>
      </c>
      <c r="Z111" s="25">
        <v>0</v>
      </c>
      <c r="AA111" s="23">
        <f t="shared" si="108"/>
        <v>0</v>
      </c>
      <c r="AB111" s="55">
        <f t="shared" si="109"/>
        <v>0</v>
      </c>
      <c r="AC111" s="56">
        <f t="shared" si="109"/>
        <v>0</v>
      </c>
      <c r="AD111" s="25">
        <f t="shared" si="109"/>
        <v>0</v>
      </c>
      <c r="AE111" s="23">
        <f t="shared" si="96"/>
        <v>0</v>
      </c>
    </row>
    <row r="112" spans="1:31" ht="12" hidden="1" customHeight="1" outlineLevel="1">
      <c r="A112" s="61"/>
      <c r="B112" s="73">
        <v>72150</v>
      </c>
      <c r="C112" s="22" t="s">
        <v>161</v>
      </c>
      <c r="D112" s="17">
        <v>0</v>
      </c>
      <c r="E112" s="25">
        <v>0</v>
      </c>
      <c r="F112" s="25">
        <v>0</v>
      </c>
      <c r="G112" s="23">
        <f t="shared" si="103"/>
        <v>0</v>
      </c>
      <c r="H112" s="17">
        <v>5355</v>
      </c>
      <c r="I112" s="17">
        <v>0</v>
      </c>
      <c r="J112" s="17">
        <v>0</v>
      </c>
      <c r="K112" s="23">
        <f t="shared" si="104"/>
        <v>5355</v>
      </c>
      <c r="L112" s="55">
        <f t="shared" si="105"/>
        <v>5355</v>
      </c>
      <c r="M112" s="56">
        <f t="shared" si="105"/>
        <v>0</v>
      </c>
      <c r="N112" s="25">
        <f t="shared" si="105"/>
        <v>0</v>
      </c>
      <c r="O112" s="23">
        <f t="shared" si="92"/>
        <v>5355</v>
      </c>
      <c r="P112" s="25">
        <v>0</v>
      </c>
      <c r="Q112" s="25">
        <v>0</v>
      </c>
      <c r="R112" s="25">
        <v>0</v>
      </c>
      <c r="S112" s="23">
        <f t="shared" si="106"/>
        <v>0</v>
      </c>
      <c r="T112" s="55">
        <f t="shared" si="107"/>
        <v>5355</v>
      </c>
      <c r="U112" s="56">
        <f t="shared" si="107"/>
        <v>0</v>
      </c>
      <c r="V112" s="25">
        <f t="shared" si="107"/>
        <v>0</v>
      </c>
      <c r="W112" s="23">
        <f t="shared" si="94"/>
        <v>5355</v>
      </c>
      <c r="X112" s="25">
        <v>0</v>
      </c>
      <c r="Y112" s="25">
        <v>0</v>
      </c>
      <c r="Z112" s="25">
        <v>0</v>
      </c>
      <c r="AA112" s="23">
        <f t="shared" si="108"/>
        <v>0</v>
      </c>
      <c r="AB112" s="55">
        <f t="shared" si="109"/>
        <v>5355</v>
      </c>
      <c r="AC112" s="56">
        <f t="shared" si="109"/>
        <v>0</v>
      </c>
      <c r="AD112" s="25">
        <f t="shared" si="109"/>
        <v>0</v>
      </c>
      <c r="AE112" s="23">
        <f t="shared" si="96"/>
        <v>5355</v>
      </c>
    </row>
    <row r="113" spans="1:31" ht="12" hidden="1" customHeight="1" outlineLevel="1" collapsed="1">
      <c r="A113" s="61"/>
      <c r="B113" s="73">
        <v>72200</v>
      </c>
      <c r="C113" s="22" t="s">
        <v>162</v>
      </c>
      <c r="D113" s="17">
        <v>0</v>
      </c>
      <c r="E113" s="25">
        <v>0</v>
      </c>
      <c r="F113" s="25">
        <v>0</v>
      </c>
      <c r="G113" s="23">
        <f t="shared" si="103"/>
        <v>0</v>
      </c>
      <c r="H113" s="17">
        <v>0</v>
      </c>
      <c r="I113" s="17">
        <v>0</v>
      </c>
      <c r="J113" s="17">
        <v>0</v>
      </c>
      <c r="K113" s="23">
        <f t="shared" si="104"/>
        <v>0</v>
      </c>
      <c r="L113" s="55">
        <f t="shared" si="105"/>
        <v>0</v>
      </c>
      <c r="M113" s="56">
        <f t="shared" si="105"/>
        <v>0</v>
      </c>
      <c r="N113" s="25">
        <f t="shared" si="105"/>
        <v>0</v>
      </c>
      <c r="O113" s="23">
        <f t="shared" si="92"/>
        <v>0</v>
      </c>
      <c r="P113" s="25">
        <v>0</v>
      </c>
      <c r="Q113" s="25">
        <v>0</v>
      </c>
      <c r="R113" s="25">
        <v>0</v>
      </c>
      <c r="S113" s="23">
        <f t="shared" si="106"/>
        <v>0</v>
      </c>
      <c r="T113" s="55">
        <f t="shared" si="107"/>
        <v>0</v>
      </c>
      <c r="U113" s="56">
        <f t="shared" si="107"/>
        <v>0</v>
      </c>
      <c r="V113" s="25">
        <f t="shared" si="107"/>
        <v>0</v>
      </c>
      <c r="W113" s="23">
        <f t="shared" si="94"/>
        <v>0</v>
      </c>
      <c r="X113" s="25">
        <v>0</v>
      </c>
      <c r="Y113" s="25">
        <v>0</v>
      </c>
      <c r="Z113" s="25">
        <v>0</v>
      </c>
      <c r="AA113" s="23">
        <f t="shared" si="108"/>
        <v>0</v>
      </c>
      <c r="AB113" s="55">
        <f t="shared" si="109"/>
        <v>0</v>
      </c>
      <c r="AC113" s="56">
        <f t="shared" si="109"/>
        <v>0</v>
      </c>
      <c r="AD113" s="25">
        <f t="shared" si="109"/>
        <v>0</v>
      </c>
      <c r="AE113" s="23">
        <f t="shared" si="96"/>
        <v>0</v>
      </c>
    </row>
    <row r="114" spans="1:31" ht="12" customHeight="1" collapsed="1">
      <c r="A114" s="61"/>
      <c r="B114" s="73">
        <v>72400</v>
      </c>
      <c r="C114" s="22" t="s">
        <v>163</v>
      </c>
      <c r="D114" s="17">
        <v>0</v>
      </c>
      <c r="E114" s="17">
        <v>1436</v>
      </c>
      <c r="F114" s="17">
        <v>0</v>
      </c>
      <c r="G114" s="23">
        <f t="shared" si="103"/>
        <v>1436</v>
      </c>
      <c r="H114" s="17">
        <v>0</v>
      </c>
      <c r="I114" s="17">
        <v>21609</v>
      </c>
      <c r="J114" s="17">
        <v>0</v>
      </c>
      <c r="K114" s="23">
        <f t="shared" si="104"/>
        <v>21609</v>
      </c>
      <c r="L114" s="55">
        <f t="shared" si="105"/>
        <v>0</v>
      </c>
      <c r="M114" s="56">
        <f t="shared" si="105"/>
        <v>23045</v>
      </c>
      <c r="N114" s="25">
        <f t="shared" si="105"/>
        <v>0</v>
      </c>
      <c r="O114" s="23">
        <f t="shared" si="92"/>
        <v>23045</v>
      </c>
      <c r="P114" s="25">
        <v>0</v>
      </c>
      <c r="Q114" s="25">
        <v>0</v>
      </c>
      <c r="R114" s="25">
        <v>0</v>
      </c>
      <c r="S114" s="23">
        <f t="shared" si="106"/>
        <v>0</v>
      </c>
      <c r="T114" s="55">
        <f t="shared" si="107"/>
        <v>0</v>
      </c>
      <c r="U114" s="56">
        <f t="shared" si="107"/>
        <v>23045</v>
      </c>
      <c r="V114" s="25">
        <f t="shared" si="107"/>
        <v>0</v>
      </c>
      <c r="W114" s="23">
        <f t="shared" si="94"/>
        <v>23045</v>
      </c>
      <c r="X114" s="25">
        <v>0</v>
      </c>
      <c r="Y114" s="25">
        <v>0</v>
      </c>
      <c r="Z114" s="25">
        <v>0</v>
      </c>
      <c r="AA114" s="23">
        <f t="shared" si="108"/>
        <v>0</v>
      </c>
      <c r="AB114" s="55">
        <f t="shared" si="109"/>
        <v>0</v>
      </c>
      <c r="AC114" s="56">
        <f t="shared" si="109"/>
        <v>23045</v>
      </c>
      <c r="AD114" s="25">
        <f t="shared" si="109"/>
        <v>0</v>
      </c>
      <c r="AE114" s="23">
        <f t="shared" si="96"/>
        <v>23045</v>
      </c>
    </row>
    <row r="115" spans="1:31" ht="12" customHeight="1">
      <c r="A115" s="61"/>
      <c r="B115" s="73">
        <v>72600</v>
      </c>
      <c r="C115" s="22" t="s">
        <v>164</v>
      </c>
      <c r="D115" s="17">
        <v>0</v>
      </c>
      <c r="E115" s="17">
        <v>0</v>
      </c>
      <c r="F115" s="17">
        <v>0</v>
      </c>
      <c r="G115" s="23">
        <f t="shared" si="103"/>
        <v>0</v>
      </c>
      <c r="H115" s="17">
        <v>0</v>
      </c>
      <c r="I115" s="17">
        <v>0</v>
      </c>
      <c r="J115" s="17">
        <v>0</v>
      </c>
      <c r="K115" s="23">
        <f t="shared" si="104"/>
        <v>0</v>
      </c>
      <c r="L115" s="55">
        <f t="shared" si="105"/>
        <v>0</v>
      </c>
      <c r="M115" s="56">
        <f t="shared" si="105"/>
        <v>0</v>
      </c>
      <c r="N115" s="25">
        <f t="shared" si="105"/>
        <v>0</v>
      </c>
      <c r="O115" s="23">
        <f t="shared" si="92"/>
        <v>0</v>
      </c>
      <c r="P115" s="56">
        <v>0</v>
      </c>
      <c r="Q115" s="19">
        <v>0</v>
      </c>
      <c r="R115" s="19">
        <v>0</v>
      </c>
      <c r="S115" s="23">
        <f t="shared" si="106"/>
        <v>0</v>
      </c>
      <c r="T115" s="55">
        <f t="shared" si="107"/>
        <v>0</v>
      </c>
      <c r="U115" s="56">
        <f t="shared" si="107"/>
        <v>0</v>
      </c>
      <c r="V115" s="25">
        <f t="shared" si="107"/>
        <v>0</v>
      </c>
      <c r="W115" s="23">
        <f t="shared" si="94"/>
        <v>0</v>
      </c>
      <c r="X115" s="56">
        <v>0</v>
      </c>
      <c r="Y115" s="19">
        <v>0</v>
      </c>
      <c r="Z115" s="19">
        <v>0</v>
      </c>
      <c r="AA115" s="23">
        <f t="shared" si="108"/>
        <v>0</v>
      </c>
      <c r="AB115" s="55">
        <f t="shared" si="109"/>
        <v>0</v>
      </c>
      <c r="AC115" s="56">
        <f t="shared" si="109"/>
        <v>0</v>
      </c>
      <c r="AD115" s="25">
        <f t="shared" si="109"/>
        <v>0</v>
      </c>
      <c r="AE115" s="23">
        <f t="shared" si="96"/>
        <v>0</v>
      </c>
    </row>
    <row r="116" spans="1:31" ht="38.25">
      <c r="A116" s="61"/>
      <c r="B116" s="73">
        <v>72700</v>
      </c>
      <c r="C116" s="22" t="s">
        <v>165</v>
      </c>
      <c r="D116" s="17">
        <v>106500</v>
      </c>
      <c r="E116" s="17">
        <v>0</v>
      </c>
      <c r="F116" s="17">
        <v>0</v>
      </c>
      <c r="G116" s="23">
        <f t="shared" si="103"/>
        <v>106500</v>
      </c>
      <c r="H116" s="17">
        <v>0</v>
      </c>
      <c r="I116" s="17">
        <v>0</v>
      </c>
      <c r="J116" s="17">
        <v>0</v>
      </c>
      <c r="K116" s="23">
        <f t="shared" si="104"/>
        <v>0</v>
      </c>
      <c r="L116" s="55">
        <f t="shared" si="105"/>
        <v>106500</v>
      </c>
      <c r="M116" s="56">
        <f t="shared" si="105"/>
        <v>0</v>
      </c>
      <c r="N116" s="25">
        <f t="shared" si="105"/>
        <v>0</v>
      </c>
      <c r="O116" s="23">
        <f t="shared" si="92"/>
        <v>106500</v>
      </c>
      <c r="P116" s="82">
        <v>0</v>
      </c>
      <c r="Q116" s="83">
        <v>0</v>
      </c>
      <c r="R116" s="83">
        <v>0</v>
      </c>
      <c r="S116" s="23">
        <f t="shared" si="106"/>
        <v>0</v>
      </c>
      <c r="T116" s="55">
        <f t="shared" si="107"/>
        <v>106500</v>
      </c>
      <c r="U116" s="56">
        <f t="shared" si="107"/>
        <v>0</v>
      </c>
      <c r="V116" s="25">
        <f t="shared" si="107"/>
        <v>0</v>
      </c>
      <c r="W116" s="23">
        <f t="shared" si="94"/>
        <v>106500</v>
      </c>
      <c r="X116" s="82">
        <v>0</v>
      </c>
      <c r="Y116" s="83">
        <v>0</v>
      </c>
      <c r="Z116" s="83">
        <v>0</v>
      </c>
      <c r="AA116" s="23">
        <f t="shared" si="108"/>
        <v>0</v>
      </c>
      <c r="AB116" s="55">
        <f t="shared" si="109"/>
        <v>106500</v>
      </c>
      <c r="AC116" s="56">
        <f t="shared" si="109"/>
        <v>0</v>
      </c>
      <c r="AD116" s="25">
        <f t="shared" si="109"/>
        <v>0</v>
      </c>
      <c r="AE116" s="23">
        <f t="shared" si="96"/>
        <v>106500</v>
      </c>
    </row>
    <row r="117" spans="1:31" ht="25.5" hidden="1" outlineLevel="1">
      <c r="A117" s="61"/>
      <c r="B117" s="73">
        <v>75000</v>
      </c>
      <c r="C117" s="22" t="s">
        <v>166</v>
      </c>
      <c r="D117" s="17">
        <v>0</v>
      </c>
      <c r="E117" s="17">
        <v>0</v>
      </c>
      <c r="F117" s="17">
        <v>0</v>
      </c>
      <c r="G117" s="23"/>
      <c r="H117" s="17">
        <v>0</v>
      </c>
      <c r="I117" s="17">
        <v>0</v>
      </c>
      <c r="J117" s="17">
        <v>0</v>
      </c>
      <c r="K117" s="23">
        <f t="shared" si="104"/>
        <v>0</v>
      </c>
      <c r="L117" s="55">
        <f t="shared" si="105"/>
        <v>0</v>
      </c>
      <c r="M117" s="56">
        <f t="shared" si="105"/>
        <v>0</v>
      </c>
      <c r="N117" s="25">
        <f t="shared" si="105"/>
        <v>0</v>
      </c>
      <c r="O117" s="23">
        <f t="shared" si="92"/>
        <v>0</v>
      </c>
      <c r="P117" s="83">
        <v>0</v>
      </c>
      <c r="Q117" s="83">
        <v>0</v>
      </c>
      <c r="R117" s="83">
        <v>0</v>
      </c>
      <c r="S117" s="23">
        <f t="shared" si="106"/>
        <v>0</v>
      </c>
      <c r="T117" s="55">
        <f t="shared" si="107"/>
        <v>0</v>
      </c>
      <c r="U117" s="56">
        <f t="shared" si="107"/>
        <v>0</v>
      </c>
      <c r="V117" s="25">
        <f t="shared" si="107"/>
        <v>0</v>
      </c>
      <c r="W117" s="23">
        <f t="shared" si="94"/>
        <v>0</v>
      </c>
      <c r="X117" s="83">
        <v>0</v>
      </c>
      <c r="Y117" s="83">
        <v>0</v>
      </c>
      <c r="Z117" s="83">
        <v>0</v>
      </c>
      <c r="AA117" s="23">
        <f t="shared" si="108"/>
        <v>0</v>
      </c>
      <c r="AB117" s="55">
        <f t="shared" si="109"/>
        <v>0</v>
      </c>
      <c r="AC117" s="56">
        <f t="shared" si="109"/>
        <v>0</v>
      </c>
      <c r="AD117" s="25">
        <f t="shared" si="109"/>
        <v>0</v>
      </c>
      <c r="AE117" s="23">
        <f t="shared" si="96"/>
        <v>0</v>
      </c>
    </row>
    <row r="118" spans="1:31" ht="12.75" customHeight="1" collapsed="1">
      <c r="A118" s="61"/>
      <c r="B118" s="84">
        <v>77000</v>
      </c>
      <c r="C118" s="85" t="s">
        <v>167</v>
      </c>
      <c r="D118" s="17">
        <v>0</v>
      </c>
      <c r="E118" s="17">
        <v>0</v>
      </c>
      <c r="F118" s="17">
        <v>0</v>
      </c>
      <c r="G118" s="86">
        <f>SUM(D118:F118)</f>
        <v>0</v>
      </c>
      <c r="H118" s="40">
        <v>0</v>
      </c>
      <c r="I118" s="40">
        <v>0</v>
      </c>
      <c r="J118" s="40">
        <v>0</v>
      </c>
      <c r="K118" s="87">
        <f>SUM(H118:J118)</f>
        <v>0</v>
      </c>
      <c r="L118" s="55">
        <f t="shared" si="105"/>
        <v>0</v>
      </c>
      <c r="M118" s="56">
        <f t="shared" si="105"/>
        <v>0</v>
      </c>
      <c r="N118" s="56">
        <f t="shared" si="105"/>
        <v>0</v>
      </c>
      <c r="O118" s="87">
        <f t="shared" si="92"/>
        <v>0</v>
      </c>
      <c r="P118" s="25">
        <v>0</v>
      </c>
      <c r="Q118" s="50">
        <v>0</v>
      </c>
      <c r="R118" s="25">
        <v>0</v>
      </c>
      <c r="S118" s="81">
        <f>SUM(P118:R118)</f>
        <v>0</v>
      </c>
      <c r="T118" s="49">
        <f t="shared" si="107"/>
        <v>0</v>
      </c>
      <c r="U118" s="50">
        <f t="shared" si="107"/>
        <v>0</v>
      </c>
      <c r="V118" s="50">
        <f t="shared" si="107"/>
        <v>0</v>
      </c>
      <c r="W118" s="81">
        <f t="shared" si="94"/>
        <v>0</v>
      </c>
      <c r="X118" s="25">
        <v>0</v>
      </c>
      <c r="Y118" s="50">
        <v>0</v>
      </c>
      <c r="Z118" s="25">
        <v>0</v>
      </c>
      <c r="AA118" s="81">
        <f>SUM(X118:Z118)</f>
        <v>0</v>
      </c>
      <c r="AB118" s="49">
        <f t="shared" si="109"/>
        <v>0</v>
      </c>
      <c r="AC118" s="50">
        <f t="shared" si="109"/>
        <v>0</v>
      </c>
      <c r="AD118" s="50">
        <f t="shared" si="109"/>
        <v>0</v>
      </c>
      <c r="AE118" s="81">
        <f t="shared" si="96"/>
        <v>0</v>
      </c>
    </row>
    <row r="119" spans="1:31" ht="25.5" hidden="1" outlineLevel="2">
      <c r="A119" s="61" t="s">
        <v>81</v>
      </c>
      <c r="B119" s="88">
        <v>80000</v>
      </c>
      <c r="C119" s="80" t="s">
        <v>168</v>
      </c>
      <c r="D119" s="83">
        <f t="shared" ref="D119:K119" si="110">SUM(D120:D121)</f>
        <v>0</v>
      </c>
      <c r="E119" s="83">
        <f t="shared" si="110"/>
        <v>0</v>
      </c>
      <c r="F119" s="83">
        <f t="shared" si="110"/>
        <v>0</v>
      </c>
      <c r="G119" s="89">
        <f t="shared" si="110"/>
        <v>0</v>
      </c>
      <c r="H119" s="25">
        <f t="shared" si="110"/>
        <v>0</v>
      </c>
      <c r="I119" s="25">
        <f t="shared" si="110"/>
        <v>0</v>
      </c>
      <c r="J119" s="25">
        <f t="shared" si="110"/>
        <v>0</v>
      </c>
      <c r="K119" s="23">
        <f t="shared" si="110"/>
        <v>0</v>
      </c>
      <c r="L119" s="55">
        <f t="shared" si="105"/>
        <v>0</v>
      </c>
      <c r="M119" s="56">
        <f t="shared" si="105"/>
        <v>0</v>
      </c>
      <c r="N119" s="25">
        <f t="shared" si="105"/>
        <v>0</v>
      </c>
      <c r="O119" s="90">
        <f t="shared" si="92"/>
        <v>0</v>
      </c>
      <c r="P119" s="50">
        <f>SUM(P120:P121)</f>
        <v>0</v>
      </c>
      <c r="Q119" s="25">
        <f>SUM(Q120:Q121)</f>
        <v>0</v>
      </c>
      <c r="R119" s="25">
        <f>SUM(R120:R121)</f>
        <v>0</v>
      </c>
      <c r="S119" s="23">
        <f>SUM(S120:S121)</f>
        <v>0</v>
      </c>
      <c r="T119" s="55">
        <f t="shared" si="107"/>
        <v>0</v>
      </c>
      <c r="U119" s="56">
        <f t="shared" si="107"/>
        <v>0</v>
      </c>
      <c r="V119" s="25">
        <f t="shared" si="107"/>
        <v>0</v>
      </c>
      <c r="W119" s="90">
        <f t="shared" si="94"/>
        <v>0</v>
      </c>
      <c r="X119" s="50">
        <f>SUM(X120:X121)</f>
        <v>0</v>
      </c>
      <c r="Y119" s="25">
        <f>SUM(Y120:Y121)</f>
        <v>0</v>
      </c>
      <c r="Z119" s="25">
        <f>SUM(Z120:Z121)</f>
        <v>0</v>
      </c>
      <c r="AA119" s="23">
        <f>SUM(AA120:AA121)</f>
        <v>0</v>
      </c>
      <c r="AB119" s="55">
        <f t="shared" si="109"/>
        <v>0</v>
      </c>
      <c r="AC119" s="56">
        <f t="shared" si="109"/>
        <v>0</v>
      </c>
      <c r="AD119" s="25">
        <f t="shared" si="109"/>
        <v>0</v>
      </c>
      <c r="AE119" s="90">
        <f t="shared" si="96"/>
        <v>0</v>
      </c>
    </row>
    <row r="120" spans="1:31" hidden="1" outlineLevel="2">
      <c r="A120" s="61"/>
      <c r="B120" s="91">
        <v>81000</v>
      </c>
      <c r="C120" s="75" t="s">
        <v>169</v>
      </c>
      <c r="D120" s="17">
        <v>0</v>
      </c>
      <c r="E120" s="17">
        <v>0</v>
      </c>
      <c r="F120" s="17">
        <v>0</v>
      </c>
      <c r="G120" s="23">
        <f>SUM(D120:F120)</f>
        <v>0</v>
      </c>
      <c r="H120" s="30"/>
      <c r="I120" s="30"/>
      <c r="J120" s="30"/>
      <c r="K120" s="69">
        <f>SUM(H120:J120)</f>
        <v>0</v>
      </c>
      <c r="L120" s="55">
        <f t="shared" si="105"/>
        <v>0</v>
      </c>
      <c r="M120" s="30"/>
      <c r="N120" s="30"/>
      <c r="O120" s="23">
        <f t="shared" si="92"/>
        <v>0</v>
      </c>
      <c r="P120" s="56"/>
      <c r="Q120" s="30"/>
      <c r="R120" s="30"/>
      <c r="S120" s="69">
        <f>SUM(P120:R120)</f>
        <v>0</v>
      </c>
      <c r="T120" s="55">
        <f t="shared" si="107"/>
        <v>0</v>
      </c>
      <c r="U120" s="30"/>
      <c r="V120" s="30"/>
      <c r="W120" s="23">
        <f t="shared" si="94"/>
        <v>0</v>
      </c>
      <c r="X120" s="56"/>
      <c r="Y120" s="30"/>
      <c r="Z120" s="30"/>
      <c r="AA120" s="69">
        <f>SUM(X120:Z120)</f>
        <v>0</v>
      </c>
      <c r="AB120" s="55">
        <f t="shared" si="109"/>
        <v>0</v>
      </c>
      <c r="AC120" s="30"/>
      <c r="AD120" s="30"/>
      <c r="AE120" s="23">
        <f t="shared" si="96"/>
        <v>0</v>
      </c>
    </row>
    <row r="121" spans="1:31" ht="25.5" hidden="1" customHeight="1" outlineLevel="2">
      <c r="A121" s="61"/>
      <c r="B121" s="91">
        <v>89000</v>
      </c>
      <c r="C121" s="75" t="s">
        <v>170</v>
      </c>
      <c r="D121" s="17">
        <v>0</v>
      </c>
      <c r="E121" s="17">
        <v>0</v>
      </c>
      <c r="F121" s="17">
        <v>0</v>
      </c>
      <c r="G121" s="23">
        <f>SUM(D121:F121)</f>
        <v>0</v>
      </c>
      <c r="H121" s="19"/>
      <c r="I121" s="19"/>
      <c r="J121" s="19"/>
      <c r="K121" s="16">
        <f>SUM(H121:J121)</f>
        <v>0</v>
      </c>
      <c r="L121" s="19"/>
      <c r="M121" s="19"/>
      <c r="N121" s="19"/>
      <c r="O121" s="16">
        <f>SUM(L121:N121)</f>
        <v>0</v>
      </c>
      <c r="P121" s="19"/>
      <c r="Q121" s="19"/>
      <c r="R121" s="19"/>
      <c r="S121" s="16">
        <f>SUM(P121:R121)</f>
        <v>0</v>
      </c>
      <c r="T121" s="19"/>
      <c r="U121" s="19"/>
      <c r="V121" s="19"/>
      <c r="W121" s="16">
        <f>SUM(T121:V121)</f>
        <v>0</v>
      </c>
      <c r="X121" s="92">
        <v>0</v>
      </c>
      <c r="Y121" s="92"/>
      <c r="Z121" s="92"/>
      <c r="AA121" s="16">
        <f>SUM(X121:Z121)</f>
        <v>0</v>
      </c>
      <c r="AB121" s="19"/>
      <c r="AC121" s="19"/>
      <c r="AD121" s="19"/>
      <c r="AE121" s="16">
        <f t="shared" si="96"/>
        <v>0</v>
      </c>
    </row>
    <row r="122" spans="1:31" ht="25.5" hidden="1" customHeight="1" outlineLevel="2">
      <c r="A122" s="61"/>
      <c r="B122" s="88">
        <v>90000</v>
      </c>
      <c r="C122" s="80" t="s">
        <v>171</v>
      </c>
      <c r="D122" s="25"/>
      <c r="E122" s="25"/>
      <c r="F122" s="25"/>
      <c r="G122" s="23"/>
      <c r="H122" s="19"/>
      <c r="I122" s="19"/>
      <c r="J122" s="19"/>
      <c r="K122" s="16"/>
      <c r="L122" s="19"/>
      <c r="M122" s="19"/>
      <c r="N122" s="19"/>
      <c r="O122" s="16"/>
      <c r="P122" s="19"/>
      <c r="Q122" s="19"/>
      <c r="R122" s="19"/>
      <c r="S122" s="16"/>
      <c r="T122" s="19"/>
      <c r="U122" s="19"/>
      <c r="V122" s="19"/>
      <c r="W122" s="16"/>
      <c r="X122" s="19"/>
      <c r="Y122" s="19"/>
      <c r="Z122" s="19"/>
      <c r="AA122" s="16">
        <f>SUM(X122:Z122)</f>
        <v>0</v>
      </c>
      <c r="AB122" s="19"/>
      <c r="AC122" s="19"/>
      <c r="AD122" s="19"/>
      <c r="AE122" s="16">
        <f t="shared" si="96"/>
        <v>0</v>
      </c>
    </row>
    <row r="123" spans="1:31" ht="25.5" hidden="1" customHeight="1" outlineLevel="2">
      <c r="A123" s="61"/>
      <c r="B123" s="91">
        <v>92000</v>
      </c>
      <c r="C123" s="75" t="s">
        <v>172</v>
      </c>
      <c r="D123" s="25"/>
      <c r="E123" s="25"/>
      <c r="F123" s="25"/>
      <c r="G123" s="23"/>
      <c r="H123" s="19"/>
      <c r="I123" s="19"/>
      <c r="J123" s="19"/>
      <c r="K123" s="16"/>
      <c r="L123" s="19"/>
      <c r="M123" s="19"/>
      <c r="N123" s="19"/>
      <c r="O123" s="16"/>
      <c r="P123" s="19"/>
      <c r="Q123" s="19"/>
      <c r="R123" s="19"/>
      <c r="S123" s="16"/>
      <c r="T123" s="19"/>
      <c r="U123" s="19"/>
      <c r="V123" s="19"/>
      <c r="W123" s="16"/>
      <c r="X123" s="39"/>
      <c r="Y123" s="19"/>
      <c r="Z123" s="19"/>
      <c r="AA123" s="93">
        <f>SUM(X123:Z123)</f>
        <v>0</v>
      </c>
      <c r="AB123" s="19">
        <f>T123+X123</f>
        <v>0</v>
      </c>
      <c r="AC123" s="19">
        <f>U123+Y123</f>
        <v>0</v>
      </c>
      <c r="AD123" s="19">
        <f>V123+Z123</f>
        <v>0</v>
      </c>
      <c r="AE123" s="16">
        <f>SUM(AB123:AD123)</f>
        <v>0</v>
      </c>
    </row>
    <row r="124" spans="1:31" ht="15" customHeight="1" collapsed="1">
      <c r="A124" s="63"/>
      <c r="B124" s="63"/>
      <c r="C124" s="41" t="s">
        <v>173</v>
      </c>
      <c r="D124" s="94">
        <f>D125+D129+D132</f>
        <v>-13405947</v>
      </c>
      <c r="E124" s="94">
        <f>E125+E129+E132</f>
        <v>0</v>
      </c>
      <c r="F124" s="94">
        <f>F125+F129+F132</f>
        <v>0</v>
      </c>
      <c r="G124" s="94">
        <f>G125+G129+G132</f>
        <v>-13405947</v>
      </c>
      <c r="H124" s="94">
        <f t="shared" ref="H124:AE124" si="111">H125+H129+H132</f>
        <v>962240</v>
      </c>
      <c r="I124" s="94">
        <f t="shared" si="111"/>
        <v>0</v>
      </c>
      <c r="J124" s="94">
        <f t="shared" si="111"/>
        <v>0</v>
      </c>
      <c r="K124" s="94">
        <f t="shared" si="111"/>
        <v>962240</v>
      </c>
      <c r="L124" s="94">
        <f t="shared" si="111"/>
        <v>-12443707</v>
      </c>
      <c r="M124" s="94">
        <f t="shared" si="111"/>
        <v>0</v>
      </c>
      <c r="N124" s="94">
        <f t="shared" si="111"/>
        <v>0</v>
      </c>
      <c r="O124" s="94">
        <f t="shared" si="111"/>
        <v>-12443707</v>
      </c>
      <c r="P124" s="94">
        <f t="shared" si="111"/>
        <v>0</v>
      </c>
      <c r="Q124" s="94">
        <f t="shared" si="111"/>
        <v>0</v>
      </c>
      <c r="R124" s="94">
        <f t="shared" si="111"/>
        <v>0</v>
      </c>
      <c r="S124" s="94">
        <f t="shared" si="111"/>
        <v>0</v>
      </c>
      <c r="T124" s="94">
        <f t="shared" si="111"/>
        <v>-12692178</v>
      </c>
      <c r="U124" s="94">
        <f t="shared" si="111"/>
        <v>0</v>
      </c>
      <c r="V124" s="94">
        <f t="shared" si="111"/>
        <v>0</v>
      </c>
      <c r="W124" s="94">
        <f t="shared" si="111"/>
        <v>-12692178</v>
      </c>
      <c r="X124" s="94">
        <f t="shared" si="111"/>
        <v>0</v>
      </c>
      <c r="Y124" s="94">
        <f t="shared" si="111"/>
        <v>0</v>
      </c>
      <c r="Z124" s="94">
        <f t="shared" si="111"/>
        <v>0</v>
      </c>
      <c r="AA124" s="94">
        <f t="shared" si="111"/>
        <v>0</v>
      </c>
      <c r="AB124" s="94">
        <f t="shared" si="111"/>
        <v>-12692178</v>
      </c>
      <c r="AC124" s="94">
        <f t="shared" si="111"/>
        <v>0</v>
      </c>
      <c r="AD124" s="94">
        <f t="shared" si="111"/>
        <v>0</v>
      </c>
      <c r="AE124" s="94">
        <f t="shared" si="111"/>
        <v>-12692178</v>
      </c>
    </row>
    <row r="125" spans="1:31" ht="12" customHeight="1">
      <c r="A125" s="61"/>
      <c r="B125" s="13">
        <v>97000</v>
      </c>
      <c r="C125" s="26" t="s">
        <v>174</v>
      </c>
      <c r="D125" s="19">
        <f>SUM(D126:D128)</f>
        <v>-13654418</v>
      </c>
      <c r="E125" s="19">
        <f>SUM(E126:E128)</f>
        <v>0</v>
      </c>
      <c r="F125" s="19">
        <f>SUM(F126:F128)</f>
        <v>0</v>
      </c>
      <c r="G125" s="16">
        <f>SUM(G126:G128)</f>
        <v>-13654418</v>
      </c>
      <c r="H125" s="19">
        <f t="shared" ref="H125:AE125" si="112">SUM(H126:H128)</f>
        <v>962240</v>
      </c>
      <c r="I125" s="19">
        <f t="shared" si="112"/>
        <v>0</v>
      </c>
      <c r="J125" s="19">
        <f t="shared" si="112"/>
        <v>0</v>
      </c>
      <c r="K125" s="16">
        <f t="shared" si="112"/>
        <v>962240</v>
      </c>
      <c r="L125" s="19">
        <f t="shared" si="112"/>
        <v>-12692178</v>
      </c>
      <c r="M125" s="19">
        <f t="shared" si="112"/>
        <v>0</v>
      </c>
      <c r="N125" s="19">
        <f t="shared" si="112"/>
        <v>0</v>
      </c>
      <c r="O125" s="16">
        <f t="shared" si="112"/>
        <v>-12692178</v>
      </c>
      <c r="P125" s="19">
        <f t="shared" si="112"/>
        <v>0</v>
      </c>
      <c r="Q125" s="19">
        <f t="shared" si="112"/>
        <v>0</v>
      </c>
      <c r="R125" s="19">
        <f t="shared" si="112"/>
        <v>0</v>
      </c>
      <c r="S125" s="16">
        <f t="shared" si="112"/>
        <v>0</v>
      </c>
      <c r="T125" s="19">
        <f t="shared" si="112"/>
        <v>-12692178</v>
      </c>
      <c r="U125" s="19">
        <f t="shared" si="112"/>
        <v>0</v>
      </c>
      <c r="V125" s="19">
        <f t="shared" si="112"/>
        <v>0</v>
      </c>
      <c r="W125" s="16">
        <f t="shared" si="112"/>
        <v>-12692178</v>
      </c>
      <c r="X125" s="19">
        <f t="shared" si="112"/>
        <v>0</v>
      </c>
      <c r="Y125" s="19">
        <f t="shared" si="112"/>
        <v>0</v>
      </c>
      <c r="Z125" s="19">
        <f t="shared" si="112"/>
        <v>0</v>
      </c>
      <c r="AA125" s="16">
        <f t="shared" si="112"/>
        <v>0</v>
      </c>
      <c r="AB125" s="19">
        <f t="shared" si="112"/>
        <v>-12692178</v>
      </c>
      <c r="AC125" s="19">
        <f t="shared" si="112"/>
        <v>0</v>
      </c>
      <c r="AD125" s="19">
        <f t="shared" si="112"/>
        <v>0</v>
      </c>
      <c r="AE125" s="16">
        <f t="shared" si="112"/>
        <v>-12692178</v>
      </c>
    </row>
    <row r="126" spans="1:31" ht="12" customHeight="1" outlineLevel="1">
      <c r="A126" s="61"/>
      <c r="B126" s="73">
        <v>9710</v>
      </c>
      <c r="C126" s="22" t="s">
        <v>175</v>
      </c>
      <c r="D126" s="25"/>
      <c r="E126" s="25"/>
      <c r="F126" s="25">
        <v>0</v>
      </c>
      <c r="G126" s="95">
        <f>SUM(D126:F126)</f>
        <v>0</v>
      </c>
      <c r="H126" s="25"/>
      <c r="I126" s="25"/>
      <c r="J126" s="25"/>
      <c r="K126" s="95">
        <f>SUM(H126:J126)</f>
        <v>0</v>
      </c>
      <c r="L126" s="55">
        <f t="shared" ref="L126:N128" si="113">D126+H126</f>
        <v>0</v>
      </c>
      <c r="M126" s="56">
        <f t="shared" si="113"/>
        <v>0</v>
      </c>
      <c r="N126" s="25">
        <f t="shared" si="113"/>
        <v>0</v>
      </c>
      <c r="O126" s="95">
        <f>SUM(L126:N126)</f>
        <v>0</v>
      </c>
      <c r="P126" s="25"/>
      <c r="Q126" s="25"/>
      <c r="R126" s="25"/>
      <c r="S126" s="95">
        <f>SUM(P126:R126)</f>
        <v>0</v>
      </c>
      <c r="T126" s="55">
        <f t="shared" ref="T126:V128" si="114">L126+P126</f>
        <v>0</v>
      </c>
      <c r="U126" s="56">
        <f t="shared" si="114"/>
        <v>0</v>
      </c>
      <c r="V126" s="25">
        <f t="shared" si="114"/>
        <v>0</v>
      </c>
      <c r="W126" s="95">
        <f>SUM(T126:V126)</f>
        <v>0</v>
      </c>
      <c r="X126" s="25"/>
      <c r="Y126" s="25"/>
      <c r="Z126" s="25"/>
      <c r="AA126" s="95">
        <f>SUM(X126:Z126)</f>
        <v>0</v>
      </c>
      <c r="AB126" s="55">
        <f t="shared" ref="AB126:AD128" si="115">T126+X126</f>
        <v>0</v>
      </c>
      <c r="AC126" s="56">
        <f t="shared" si="115"/>
        <v>0</v>
      </c>
      <c r="AD126" s="25">
        <f t="shared" si="115"/>
        <v>0</v>
      </c>
      <c r="AE126" s="95">
        <f>SUM(AB126:AD126)</f>
        <v>0</v>
      </c>
    </row>
    <row r="127" spans="1:31" ht="12" customHeight="1">
      <c r="A127" s="61"/>
      <c r="B127" s="73" t="s">
        <v>176</v>
      </c>
      <c r="C127" s="22" t="s">
        <v>177</v>
      </c>
      <c r="D127" s="25">
        <v>-14693432</v>
      </c>
      <c r="E127" s="25">
        <v>0</v>
      </c>
      <c r="F127" s="25">
        <v>0</v>
      </c>
      <c r="G127" s="95">
        <f>SUM(D127:F127)</f>
        <v>-14693432</v>
      </c>
      <c r="H127" s="25">
        <v>962240</v>
      </c>
      <c r="I127" s="25"/>
      <c r="J127" s="25"/>
      <c r="K127" s="95">
        <f>SUM(H127:J127)</f>
        <v>962240</v>
      </c>
      <c r="L127" s="55">
        <f t="shared" si="113"/>
        <v>-13731192</v>
      </c>
      <c r="M127" s="56">
        <f t="shared" si="113"/>
        <v>0</v>
      </c>
      <c r="N127" s="25">
        <f t="shared" si="113"/>
        <v>0</v>
      </c>
      <c r="O127" s="95">
        <f>SUM(L127:N127)</f>
        <v>-13731192</v>
      </c>
      <c r="P127" s="25">
        <v>0</v>
      </c>
      <c r="Q127" s="25"/>
      <c r="R127" s="25"/>
      <c r="S127" s="95">
        <f>SUM(P127:R127)</f>
        <v>0</v>
      </c>
      <c r="T127" s="55">
        <f t="shared" si="114"/>
        <v>-13731192</v>
      </c>
      <c r="U127" s="56">
        <f t="shared" si="114"/>
        <v>0</v>
      </c>
      <c r="V127" s="25">
        <f t="shared" si="114"/>
        <v>0</v>
      </c>
      <c r="W127" s="95">
        <f>SUM(T127:V127)</f>
        <v>-13731192</v>
      </c>
      <c r="X127" s="25"/>
      <c r="Y127" s="25"/>
      <c r="Z127" s="25"/>
      <c r="AA127" s="95">
        <f>SUM(X127:Z127)</f>
        <v>0</v>
      </c>
      <c r="AB127" s="55">
        <f t="shared" si="115"/>
        <v>-13731192</v>
      </c>
      <c r="AC127" s="56">
        <f t="shared" si="115"/>
        <v>0</v>
      </c>
      <c r="AD127" s="25">
        <f t="shared" si="115"/>
        <v>0</v>
      </c>
      <c r="AE127" s="95">
        <f>SUM(AB127:AD127)</f>
        <v>-13731192</v>
      </c>
    </row>
    <row r="128" spans="1:31" ht="15.75" customHeight="1">
      <c r="A128" s="61"/>
      <c r="B128" s="73" t="s">
        <v>178</v>
      </c>
      <c r="C128" s="22" t="s">
        <v>179</v>
      </c>
      <c r="D128" s="25">
        <v>1039014</v>
      </c>
      <c r="E128" s="25"/>
      <c r="F128" s="25">
        <v>0</v>
      </c>
      <c r="G128" s="95">
        <f>SUM(D128:F128)</f>
        <v>1039014</v>
      </c>
      <c r="H128" s="25"/>
      <c r="I128" s="25"/>
      <c r="J128" s="25"/>
      <c r="K128" s="95">
        <f>SUM(H128:J128)</f>
        <v>0</v>
      </c>
      <c r="L128" s="55">
        <f t="shared" si="113"/>
        <v>1039014</v>
      </c>
      <c r="M128" s="56">
        <f t="shared" si="113"/>
        <v>0</v>
      </c>
      <c r="N128" s="25">
        <f t="shared" si="113"/>
        <v>0</v>
      </c>
      <c r="O128" s="95">
        <f>SUM(L128:N128)</f>
        <v>1039014</v>
      </c>
      <c r="P128" s="25">
        <v>0</v>
      </c>
      <c r="Q128" s="25"/>
      <c r="R128" s="25"/>
      <c r="S128" s="95">
        <f>SUM(P128:R128)</f>
        <v>0</v>
      </c>
      <c r="T128" s="55">
        <f t="shared" si="114"/>
        <v>1039014</v>
      </c>
      <c r="U128" s="56">
        <f t="shared" si="114"/>
        <v>0</v>
      </c>
      <c r="V128" s="25">
        <f t="shared" si="114"/>
        <v>0</v>
      </c>
      <c r="W128" s="95">
        <f>SUM(T128:V128)</f>
        <v>1039014</v>
      </c>
      <c r="X128" s="25"/>
      <c r="Y128" s="25"/>
      <c r="Z128" s="25"/>
      <c r="AA128" s="95">
        <f>SUM(X128:Z128)</f>
        <v>0</v>
      </c>
      <c r="AB128" s="55">
        <f t="shared" si="115"/>
        <v>1039014</v>
      </c>
      <c r="AC128" s="56">
        <f t="shared" si="115"/>
        <v>0</v>
      </c>
      <c r="AD128" s="25">
        <f t="shared" si="115"/>
        <v>0</v>
      </c>
      <c r="AE128" s="95">
        <f>SUM(AB128:AD128)</f>
        <v>1039014</v>
      </c>
    </row>
    <row r="129" spans="1:31" ht="12.75" customHeight="1">
      <c r="A129" s="61"/>
      <c r="B129" s="13">
        <v>9800</v>
      </c>
      <c r="C129" s="26" t="s">
        <v>180</v>
      </c>
      <c r="D129" s="19">
        <f>SUM(D130:D131)</f>
        <v>0</v>
      </c>
      <c r="E129" s="19">
        <f>SUM(E130:E131)</f>
        <v>0</v>
      </c>
      <c r="F129" s="19">
        <f>SUM(F130:F131)</f>
        <v>0</v>
      </c>
      <c r="G129" s="16">
        <f>SUM(G130:G131)</f>
        <v>0</v>
      </c>
      <c r="H129" s="19">
        <f t="shared" ref="H129:AE129" si="116">SUM(H130:H131)</f>
        <v>0</v>
      </c>
      <c r="I129" s="19">
        <f t="shared" si="116"/>
        <v>0</v>
      </c>
      <c r="J129" s="19">
        <f t="shared" si="116"/>
        <v>0</v>
      </c>
      <c r="K129" s="16">
        <f t="shared" si="116"/>
        <v>0</v>
      </c>
      <c r="L129" s="19">
        <f t="shared" si="116"/>
        <v>0</v>
      </c>
      <c r="M129" s="19">
        <f t="shared" si="116"/>
        <v>0</v>
      </c>
      <c r="N129" s="19">
        <f t="shared" si="116"/>
        <v>0</v>
      </c>
      <c r="O129" s="16">
        <f t="shared" si="116"/>
        <v>0</v>
      </c>
      <c r="P129" s="19">
        <f t="shared" si="116"/>
        <v>0</v>
      </c>
      <c r="Q129" s="19">
        <f t="shared" si="116"/>
        <v>0</v>
      </c>
      <c r="R129" s="19">
        <f t="shared" si="116"/>
        <v>0</v>
      </c>
      <c r="S129" s="16">
        <f t="shared" si="116"/>
        <v>0</v>
      </c>
      <c r="T129" s="19">
        <f t="shared" si="116"/>
        <v>0</v>
      </c>
      <c r="U129" s="19">
        <f t="shared" si="116"/>
        <v>0</v>
      </c>
      <c r="V129" s="19">
        <f t="shared" si="116"/>
        <v>0</v>
      </c>
      <c r="W129" s="16">
        <f t="shared" si="116"/>
        <v>0</v>
      </c>
      <c r="X129" s="19">
        <f t="shared" si="116"/>
        <v>0</v>
      </c>
      <c r="Y129" s="19">
        <f t="shared" si="116"/>
        <v>0</v>
      </c>
      <c r="Z129" s="19">
        <f t="shared" si="116"/>
        <v>0</v>
      </c>
      <c r="AA129" s="16">
        <f t="shared" si="116"/>
        <v>0</v>
      </c>
      <c r="AB129" s="19">
        <f t="shared" si="116"/>
        <v>0</v>
      </c>
      <c r="AC129" s="19">
        <f t="shared" si="116"/>
        <v>0</v>
      </c>
      <c r="AD129" s="19">
        <f t="shared" si="116"/>
        <v>0</v>
      </c>
      <c r="AE129" s="16">
        <f t="shared" si="116"/>
        <v>0</v>
      </c>
    </row>
    <row r="130" spans="1:31" ht="12.75" customHeight="1" outlineLevel="1">
      <c r="A130" s="61"/>
      <c r="B130" s="73">
        <v>9810</v>
      </c>
      <c r="C130" s="22" t="s">
        <v>181</v>
      </c>
      <c r="D130" s="25"/>
      <c r="E130" s="25"/>
      <c r="F130" s="25"/>
      <c r="G130" s="95">
        <f>SUM(D130:F130)</f>
        <v>0</v>
      </c>
      <c r="H130" s="25"/>
      <c r="I130" s="25"/>
      <c r="J130" s="25"/>
      <c r="K130" s="95">
        <f>SUM(H130:J130)</f>
        <v>0</v>
      </c>
      <c r="L130" s="25"/>
      <c r="M130" s="25"/>
      <c r="N130" s="25"/>
      <c r="O130" s="95">
        <f>SUM(L130:N130)</f>
        <v>0</v>
      </c>
      <c r="P130" s="25"/>
      <c r="Q130" s="25"/>
      <c r="R130" s="25"/>
      <c r="S130" s="95">
        <f>SUM(P130:R130)</f>
        <v>0</v>
      </c>
      <c r="T130" s="25"/>
      <c r="U130" s="25"/>
      <c r="V130" s="25"/>
      <c r="W130" s="95">
        <f>SUM(T130:V130)</f>
        <v>0</v>
      </c>
      <c r="X130" s="25"/>
      <c r="Y130" s="25"/>
      <c r="Z130" s="25"/>
      <c r="AA130" s="95">
        <f>SUM(X130:Z130)</f>
        <v>0</v>
      </c>
      <c r="AB130" s="25"/>
      <c r="AC130" s="25"/>
      <c r="AD130" s="25"/>
      <c r="AE130" s="95">
        <f>SUM(AB130:AD130)</f>
        <v>0</v>
      </c>
    </row>
    <row r="131" spans="1:31" ht="12.75" customHeight="1">
      <c r="A131" s="61"/>
      <c r="B131" s="73">
        <v>9820</v>
      </c>
      <c r="C131" s="22" t="s">
        <v>182</v>
      </c>
      <c r="D131" s="25">
        <v>0</v>
      </c>
      <c r="E131" s="25">
        <v>0</v>
      </c>
      <c r="F131" s="25">
        <v>0</v>
      </c>
      <c r="G131" s="95">
        <f>SUM(D131:F131)</f>
        <v>0</v>
      </c>
      <c r="H131" s="25"/>
      <c r="I131" s="25"/>
      <c r="J131" s="25"/>
      <c r="K131" s="95">
        <f>SUM(H131:J131)</f>
        <v>0</v>
      </c>
      <c r="L131" s="25">
        <f>D131+H131</f>
        <v>0</v>
      </c>
      <c r="M131" s="25"/>
      <c r="N131" s="25"/>
      <c r="O131" s="95">
        <f>SUM(L131:N131)</f>
        <v>0</v>
      </c>
      <c r="P131" s="25"/>
      <c r="Q131" s="25"/>
      <c r="R131" s="25"/>
      <c r="S131" s="95">
        <f>SUM(P131:R131)</f>
        <v>0</v>
      </c>
      <c r="T131" s="25">
        <f>L131+P131</f>
        <v>0</v>
      </c>
      <c r="U131" s="25">
        <f>M131+Q131</f>
        <v>0</v>
      </c>
      <c r="V131" s="25">
        <f>N131+R131</f>
        <v>0</v>
      </c>
      <c r="W131" s="95">
        <f>SUM(T131:V131)</f>
        <v>0</v>
      </c>
      <c r="X131" s="25"/>
      <c r="Y131" s="25"/>
      <c r="Z131" s="25"/>
      <c r="AA131" s="95">
        <f>SUM(X131:Z131)</f>
        <v>0</v>
      </c>
      <c r="AB131" s="25">
        <f>T131+X131</f>
        <v>0</v>
      </c>
      <c r="AC131" s="25">
        <f>U131+Y131</f>
        <v>0</v>
      </c>
      <c r="AD131" s="25">
        <f>V131+Z131</f>
        <v>0</v>
      </c>
      <c r="AE131" s="95">
        <f>SUM(AB131:AD131)</f>
        <v>0</v>
      </c>
    </row>
    <row r="132" spans="1:31" ht="12.75" customHeight="1">
      <c r="A132" s="61"/>
      <c r="B132" s="13">
        <v>9900</v>
      </c>
      <c r="C132" s="26" t="s">
        <v>183</v>
      </c>
      <c r="D132" s="19">
        <f>SUM(D133:D135)</f>
        <v>248471</v>
      </c>
      <c r="E132" s="19">
        <f>SUM(E133:E135)</f>
        <v>0</v>
      </c>
      <c r="F132" s="19">
        <f>SUM(F133:F135)</f>
        <v>0</v>
      </c>
      <c r="G132" s="16">
        <f>SUM(G133:G135)</f>
        <v>248471</v>
      </c>
      <c r="H132" s="19">
        <f t="shared" ref="H132:AE132" si="117">SUM(H133:H135)</f>
        <v>0</v>
      </c>
      <c r="I132" s="19">
        <f t="shared" si="117"/>
        <v>0</v>
      </c>
      <c r="J132" s="19">
        <f t="shared" si="117"/>
        <v>0</v>
      </c>
      <c r="K132" s="16">
        <f t="shared" si="117"/>
        <v>0</v>
      </c>
      <c r="L132" s="19">
        <f t="shared" si="117"/>
        <v>248471</v>
      </c>
      <c r="M132" s="19">
        <f t="shared" si="117"/>
        <v>0</v>
      </c>
      <c r="N132" s="19">
        <f t="shared" si="117"/>
        <v>0</v>
      </c>
      <c r="O132" s="16">
        <f t="shared" si="117"/>
        <v>248471</v>
      </c>
      <c r="P132" s="19">
        <f t="shared" si="117"/>
        <v>0</v>
      </c>
      <c r="Q132" s="19">
        <f t="shared" si="117"/>
        <v>0</v>
      </c>
      <c r="R132" s="19">
        <f t="shared" si="117"/>
        <v>0</v>
      </c>
      <c r="S132" s="16">
        <f t="shared" si="117"/>
        <v>0</v>
      </c>
      <c r="T132" s="19">
        <f t="shared" si="117"/>
        <v>0</v>
      </c>
      <c r="U132" s="19">
        <f t="shared" si="117"/>
        <v>0</v>
      </c>
      <c r="V132" s="19">
        <f t="shared" si="117"/>
        <v>0</v>
      </c>
      <c r="W132" s="16">
        <f t="shared" si="117"/>
        <v>0</v>
      </c>
      <c r="X132" s="19">
        <f t="shared" si="117"/>
        <v>0</v>
      </c>
      <c r="Y132" s="19">
        <f t="shared" si="117"/>
        <v>0</v>
      </c>
      <c r="Z132" s="19">
        <f t="shared" si="117"/>
        <v>0</v>
      </c>
      <c r="AA132" s="16">
        <f t="shared" si="117"/>
        <v>0</v>
      </c>
      <c r="AB132" s="19">
        <f t="shared" si="117"/>
        <v>0</v>
      </c>
      <c r="AC132" s="19">
        <f t="shared" si="117"/>
        <v>0</v>
      </c>
      <c r="AD132" s="19">
        <f t="shared" si="117"/>
        <v>0</v>
      </c>
      <c r="AE132" s="16">
        <f t="shared" si="117"/>
        <v>0</v>
      </c>
    </row>
    <row r="133" spans="1:31" ht="12.75" customHeight="1">
      <c r="A133" s="61"/>
      <c r="B133" s="73" t="s">
        <v>184</v>
      </c>
      <c r="C133" s="22" t="s">
        <v>185</v>
      </c>
      <c r="D133" s="25"/>
      <c r="E133" s="25"/>
      <c r="F133" s="25"/>
      <c r="G133" s="95">
        <f>SUM(D133:F133)</f>
        <v>0</v>
      </c>
      <c r="H133" s="25">
        <v>0</v>
      </c>
      <c r="I133" s="25">
        <v>0</v>
      </c>
      <c r="J133" s="25">
        <v>0</v>
      </c>
      <c r="K133" s="95">
        <f>SUM(H133:J133)</f>
        <v>0</v>
      </c>
      <c r="L133" s="25">
        <f t="shared" ref="L133:N135" si="118">D133+H133</f>
        <v>0</v>
      </c>
      <c r="M133" s="25">
        <f t="shared" si="118"/>
        <v>0</v>
      </c>
      <c r="N133" s="25">
        <f t="shared" si="118"/>
        <v>0</v>
      </c>
      <c r="O133" s="95">
        <f>SUM(L133:N133)</f>
        <v>0</v>
      </c>
      <c r="P133" s="25"/>
      <c r="Q133" s="25"/>
      <c r="R133" s="25"/>
      <c r="S133" s="95">
        <f>SUM(P133:R133)</f>
        <v>0</v>
      </c>
      <c r="T133" s="25">
        <f>L133+P133</f>
        <v>0</v>
      </c>
      <c r="U133" s="25">
        <f>M133+Q133</f>
        <v>0</v>
      </c>
      <c r="V133" s="25">
        <f>N133+R133</f>
        <v>0</v>
      </c>
      <c r="W133" s="95">
        <f>SUM(T133:V133)</f>
        <v>0</v>
      </c>
      <c r="X133" s="25"/>
      <c r="Y133" s="25"/>
      <c r="Z133" s="25"/>
      <c r="AA133" s="95">
        <f>SUM(X133:Z133)</f>
        <v>0</v>
      </c>
      <c r="AB133" s="25">
        <f>T133+X133</f>
        <v>0</v>
      </c>
      <c r="AC133" s="25">
        <f>U133+Y133</f>
        <v>0</v>
      </c>
      <c r="AD133" s="25">
        <f>V133+Z133</f>
        <v>0</v>
      </c>
      <c r="AE133" s="95">
        <f>SUM(AB133:AD133)</f>
        <v>0</v>
      </c>
    </row>
    <row r="134" spans="1:31" ht="25.5" customHeight="1" outlineLevel="1">
      <c r="A134" s="61"/>
      <c r="B134" s="73">
        <v>9930</v>
      </c>
      <c r="C134" s="22" t="s">
        <v>186</v>
      </c>
      <c r="D134" s="25"/>
      <c r="E134" s="25"/>
      <c r="F134" s="25"/>
      <c r="G134" s="95">
        <f>SUM(D134:F134)</f>
        <v>0</v>
      </c>
      <c r="H134" s="25"/>
      <c r="I134" s="25"/>
      <c r="J134" s="25"/>
      <c r="K134" s="95">
        <f>SUM(H134:J134)</f>
        <v>0</v>
      </c>
      <c r="L134" s="25">
        <f t="shared" si="118"/>
        <v>0</v>
      </c>
      <c r="M134" s="25">
        <f t="shared" si="118"/>
        <v>0</v>
      </c>
      <c r="N134" s="25">
        <f t="shared" si="118"/>
        <v>0</v>
      </c>
      <c r="O134" s="95">
        <f>SUM(L134:N134)</f>
        <v>0</v>
      </c>
      <c r="P134" s="25"/>
      <c r="Q134" s="25"/>
      <c r="R134" s="25"/>
      <c r="S134" s="95">
        <f>SUM(P134:R134)</f>
        <v>0</v>
      </c>
      <c r="T134" s="25"/>
      <c r="U134" s="25">
        <f>M134+Q134</f>
        <v>0</v>
      </c>
      <c r="V134" s="25"/>
      <c r="W134" s="95">
        <f>SUM(T134:V134)</f>
        <v>0</v>
      </c>
      <c r="X134" s="25"/>
      <c r="Y134" s="25"/>
      <c r="Z134" s="25"/>
      <c r="AA134" s="95">
        <f>SUM(X134:Z134)</f>
        <v>0</v>
      </c>
      <c r="AB134" s="25"/>
      <c r="AC134" s="25"/>
      <c r="AD134" s="25"/>
      <c r="AE134" s="95">
        <f>SUM(AB134:AD134)</f>
        <v>0</v>
      </c>
    </row>
    <row r="135" spans="1:31" ht="12.75" customHeight="1" outlineLevel="1">
      <c r="A135" s="61"/>
      <c r="B135" s="73" t="s">
        <v>187</v>
      </c>
      <c r="C135" s="22" t="s">
        <v>188</v>
      </c>
      <c r="D135" s="17">
        <v>248471</v>
      </c>
      <c r="E135" s="25"/>
      <c r="F135" s="25"/>
      <c r="G135" s="95">
        <f>SUM(D135:F135)</f>
        <v>248471</v>
      </c>
      <c r="H135" s="25"/>
      <c r="I135" s="25"/>
      <c r="J135" s="25"/>
      <c r="K135" s="95">
        <f>SUM(H135:J135)</f>
        <v>0</v>
      </c>
      <c r="L135" s="25">
        <f t="shared" si="118"/>
        <v>248471</v>
      </c>
      <c r="M135" s="25">
        <f t="shared" si="118"/>
        <v>0</v>
      </c>
      <c r="N135" s="25">
        <f t="shared" si="118"/>
        <v>0</v>
      </c>
      <c r="O135" s="95">
        <f>SUM(L135:N135)</f>
        <v>248471</v>
      </c>
      <c r="P135" s="25"/>
      <c r="Q135" s="25"/>
      <c r="R135" s="25"/>
      <c r="S135" s="95">
        <f>SUM(P135:R135)</f>
        <v>0</v>
      </c>
      <c r="T135" s="25"/>
      <c r="U135" s="25">
        <f>M135+Q135</f>
        <v>0</v>
      </c>
      <c r="V135" s="25"/>
      <c r="W135" s="95">
        <f>SUM(T135:V135)</f>
        <v>0</v>
      </c>
      <c r="X135" s="25"/>
      <c r="Y135" s="25"/>
      <c r="Z135" s="25"/>
      <c r="AA135" s="95">
        <f>SUM(X135:Z135)</f>
        <v>0</v>
      </c>
      <c r="AB135" s="25"/>
      <c r="AC135" s="25"/>
      <c r="AD135" s="25"/>
      <c r="AE135" s="95">
        <f>SUM(AB135:AD135)</f>
        <v>0</v>
      </c>
    </row>
    <row r="136" spans="1:31" ht="15" customHeight="1">
      <c r="A136" s="10"/>
      <c r="B136" s="96"/>
      <c r="C136" s="97" t="s">
        <v>189</v>
      </c>
      <c r="D136" s="94">
        <f t="shared" ref="D136:AE136" si="119">D55+D124</f>
        <v>25533640</v>
      </c>
      <c r="E136" s="98">
        <f t="shared" si="119"/>
        <v>20483800</v>
      </c>
      <c r="F136" s="94">
        <f t="shared" si="119"/>
        <v>3221198</v>
      </c>
      <c r="G136" s="98">
        <f t="shared" si="119"/>
        <v>49238638</v>
      </c>
      <c r="H136" s="94">
        <f t="shared" si="119"/>
        <v>39783</v>
      </c>
      <c r="I136" s="98">
        <f t="shared" si="119"/>
        <v>1529758</v>
      </c>
      <c r="J136" s="94">
        <f t="shared" si="119"/>
        <v>50754</v>
      </c>
      <c r="K136" s="98">
        <f t="shared" si="119"/>
        <v>1620295</v>
      </c>
      <c r="L136" s="94">
        <f t="shared" si="119"/>
        <v>25573423</v>
      </c>
      <c r="M136" s="98">
        <f t="shared" si="119"/>
        <v>22013558</v>
      </c>
      <c r="N136" s="94">
        <f t="shared" si="119"/>
        <v>3271952</v>
      </c>
      <c r="O136" s="98">
        <f t="shared" si="119"/>
        <v>50858933</v>
      </c>
      <c r="P136" s="94">
        <f t="shared" si="119"/>
        <v>0</v>
      </c>
      <c r="Q136" s="98">
        <f t="shared" si="119"/>
        <v>0</v>
      </c>
      <c r="R136" s="94">
        <f t="shared" si="119"/>
        <v>0</v>
      </c>
      <c r="S136" s="98">
        <f t="shared" si="119"/>
        <v>0</v>
      </c>
      <c r="T136" s="94">
        <f t="shared" si="119"/>
        <v>25324952</v>
      </c>
      <c r="U136" s="98">
        <f t="shared" si="119"/>
        <v>22013558</v>
      </c>
      <c r="V136" s="94">
        <f t="shared" si="119"/>
        <v>3271952</v>
      </c>
      <c r="W136" s="98">
        <f t="shared" si="119"/>
        <v>50610462</v>
      </c>
      <c r="X136" s="94">
        <f t="shared" si="119"/>
        <v>0</v>
      </c>
      <c r="Y136" s="98">
        <f t="shared" si="119"/>
        <v>0</v>
      </c>
      <c r="Z136" s="94">
        <f t="shared" si="119"/>
        <v>0</v>
      </c>
      <c r="AA136" s="98">
        <f t="shared" si="119"/>
        <v>0</v>
      </c>
      <c r="AB136" s="94">
        <f t="shared" si="119"/>
        <v>25324952</v>
      </c>
      <c r="AC136" s="98">
        <f t="shared" si="119"/>
        <v>22013558</v>
      </c>
      <c r="AD136" s="94">
        <f t="shared" si="119"/>
        <v>3271952</v>
      </c>
      <c r="AE136" s="98">
        <f t="shared" si="119"/>
        <v>50610462</v>
      </c>
    </row>
    <row r="137" spans="1:31" ht="15" customHeight="1">
      <c r="A137" s="99"/>
      <c r="B137" s="100"/>
      <c r="C137" s="101" t="s">
        <v>190</v>
      </c>
      <c r="D137" s="102">
        <f t="shared" ref="D137:AE137" si="120">D13-D136</f>
        <v>45178</v>
      </c>
      <c r="E137" s="102">
        <f>E13-E136</f>
        <v>0</v>
      </c>
      <c r="F137" s="102">
        <f t="shared" si="120"/>
        <v>0</v>
      </c>
      <c r="G137" s="102">
        <f t="shared" si="120"/>
        <v>45178</v>
      </c>
      <c r="H137" s="102">
        <f t="shared" si="120"/>
        <v>-19845</v>
      </c>
      <c r="I137" s="102">
        <f t="shared" si="120"/>
        <v>0</v>
      </c>
      <c r="J137" s="102">
        <f t="shared" si="120"/>
        <v>0</v>
      </c>
      <c r="K137" s="102">
        <f t="shared" si="120"/>
        <v>-19845</v>
      </c>
      <c r="L137" s="102">
        <f t="shared" si="120"/>
        <v>25333</v>
      </c>
      <c r="M137" s="102">
        <f t="shared" si="120"/>
        <v>0</v>
      </c>
      <c r="N137" s="102">
        <f t="shared" si="120"/>
        <v>0</v>
      </c>
      <c r="O137" s="102">
        <f t="shared" si="120"/>
        <v>25333</v>
      </c>
      <c r="P137" s="102">
        <f t="shared" si="120"/>
        <v>0</v>
      </c>
      <c r="Q137" s="102">
        <f t="shared" si="120"/>
        <v>0</v>
      </c>
      <c r="R137" s="102">
        <f t="shared" si="120"/>
        <v>0</v>
      </c>
      <c r="S137" s="102">
        <f t="shared" si="120"/>
        <v>0</v>
      </c>
      <c r="T137" s="102">
        <f t="shared" si="120"/>
        <v>273804</v>
      </c>
      <c r="U137" s="102">
        <f t="shared" si="120"/>
        <v>0</v>
      </c>
      <c r="V137" s="102">
        <f t="shared" si="120"/>
        <v>0</v>
      </c>
      <c r="W137" s="102">
        <f t="shared" si="120"/>
        <v>273804</v>
      </c>
      <c r="X137" s="102">
        <f t="shared" si="120"/>
        <v>0</v>
      </c>
      <c r="Y137" s="102">
        <f t="shared" si="120"/>
        <v>0</v>
      </c>
      <c r="Z137" s="102">
        <f t="shared" si="120"/>
        <v>0</v>
      </c>
      <c r="AA137" s="102">
        <f t="shared" si="120"/>
        <v>0</v>
      </c>
      <c r="AB137" s="102">
        <f t="shared" si="120"/>
        <v>273804</v>
      </c>
      <c r="AC137" s="102">
        <f t="shared" si="120"/>
        <v>0</v>
      </c>
      <c r="AD137" s="102">
        <f t="shared" si="120"/>
        <v>0</v>
      </c>
      <c r="AE137" s="102">
        <f t="shared" si="120"/>
        <v>273804</v>
      </c>
    </row>
    <row r="138" spans="1:31" hidden="1" outlineLevel="1">
      <c r="A138" s="5"/>
      <c r="B138" s="5"/>
      <c r="C138" s="5"/>
      <c r="D138" s="103"/>
      <c r="E138" s="104"/>
      <c r="F138" s="104"/>
      <c r="G138" s="104"/>
    </row>
    <row r="139" spans="1:31" hidden="1" outlineLevel="1">
      <c r="A139" s="5"/>
      <c r="B139" s="5"/>
      <c r="C139" s="105" t="s">
        <v>191</v>
      </c>
      <c r="D139" s="106"/>
      <c r="E139" s="25"/>
      <c r="F139" s="17"/>
      <c r="G139" s="17">
        <f>SUM(D139:F139)</f>
        <v>0</v>
      </c>
    </row>
    <row r="140" spans="1:31" ht="13.5" hidden="1" outlineLevel="1" thickBot="1">
      <c r="A140" s="5"/>
      <c r="B140" s="5"/>
      <c r="C140" s="5"/>
      <c r="D140" s="107"/>
      <c r="E140" s="108"/>
      <c r="F140" s="109"/>
      <c r="G140" s="109">
        <f>SUM(D140:F140)</f>
        <v>0</v>
      </c>
    </row>
    <row r="141" spans="1:31" hidden="1" outlineLevel="1">
      <c r="A141" s="5"/>
      <c r="B141" s="5"/>
      <c r="C141" s="105"/>
      <c r="D141" s="110">
        <f>SUM(D139:D140)</f>
        <v>0</v>
      </c>
      <c r="E141" s="111">
        <f>SUM(E139:E140)</f>
        <v>0</v>
      </c>
      <c r="F141" s="112">
        <f>SUM(F139:F140)</f>
        <v>0</v>
      </c>
      <c r="G141" s="112">
        <f>SUM(G139:G140)</f>
        <v>0</v>
      </c>
    </row>
    <row r="142" spans="1:31" collapsed="1"/>
  </sheetData>
  <mergeCells count="20">
    <mergeCell ref="J2:N2"/>
    <mergeCell ref="J4:N4"/>
    <mergeCell ref="B9:C9"/>
    <mergeCell ref="A10:A11"/>
    <mergeCell ref="B10:B11"/>
    <mergeCell ref="C10:C11"/>
    <mergeCell ref="D10:F10"/>
    <mergeCell ref="G10:G11"/>
    <mergeCell ref="H10:J10"/>
    <mergeCell ref="K10:K11"/>
    <mergeCell ref="X10:Z10"/>
    <mergeCell ref="AA10:AA11"/>
    <mergeCell ref="AB10:AD10"/>
    <mergeCell ref="AE10:AE11"/>
    <mergeCell ref="L10:N10"/>
    <mergeCell ref="O10:O11"/>
    <mergeCell ref="P10:R10"/>
    <mergeCell ref="S10:S11"/>
    <mergeCell ref="T10:V10"/>
    <mergeCell ref="W10:W11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87171-8819-4399-871C-F305909C2591}">
  <dimension ref="A1:G2422"/>
  <sheetViews>
    <sheetView workbookViewId="0">
      <selection activeCell="D1" sqref="C1:D4"/>
    </sheetView>
  </sheetViews>
  <sheetFormatPr defaultRowHeight="15" outlineLevelRow="1"/>
  <cols>
    <col min="1" max="1" width="10.7109375" customWidth="1"/>
    <col min="2" max="2" width="12.7109375" customWidth="1"/>
    <col min="3" max="3" width="68" customWidth="1"/>
    <col min="4" max="4" width="16.28515625" customWidth="1"/>
    <col min="5" max="5" width="16.7109375" customWidth="1"/>
    <col min="7" max="7" width="9.85546875" bestFit="1" customWidth="1"/>
  </cols>
  <sheetData>
    <row r="1" spans="1:7">
      <c r="C1" s="1" t="s">
        <v>192</v>
      </c>
      <c r="D1" s="1"/>
      <c r="E1" s="1"/>
      <c r="F1" s="1"/>
      <c r="G1" s="1"/>
    </row>
    <row r="2" spans="1:7" ht="15" customHeight="1">
      <c r="C2" s="437" t="s">
        <v>454</v>
      </c>
      <c r="D2" s="438"/>
      <c r="E2" s="438"/>
      <c r="F2" s="438"/>
      <c r="G2" s="438"/>
    </row>
    <row r="3" spans="1:7">
      <c r="C3" s="1" t="s">
        <v>1</v>
      </c>
      <c r="D3" s="1"/>
      <c r="E3" s="1"/>
      <c r="F3" s="1"/>
      <c r="G3" s="1"/>
    </row>
    <row r="4" spans="1:7" ht="15" customHeight="1">
      <c r="C4" s="439" t="s">
        <v>2</v>
      </c>
      <c r="D4" s="440"/>
      <c r="E4" s="440"/>
      <c r="F4" s="440"/>
      <c r="G4" s="440"/>
    </row>
    <row r="7" spans="1:7" ht="12" customHeight="1">
      <c r="A7" s="460" t="s">
        <v>3</v>
      </c>
      <c r="B7" s="460"/>
      <c r="C7" s="460"/>
      <c r="D7" s="460"/>
      <c r="E7" s="113"/>
      <c r="F7" s="113"/>
    </row>
    <row r="8" spans="1:7" ht="12" customHeight="1">
      <c r="A8" s="460" t="s">
        <v>193</v>
      </c>
      <c r="B8" s="460"/>
      <c r="C8" s="460"/>
      <c r="D8" s="460"/>
      <c r="E8" s="113"/>
      <c r="F8" s="113"/>
    </row>
    <row r="9" spans="1:7" ht="12" customHeight="1">
      <c r="A9" s="461" t="s">
        <v>194</v>
      </c>
      <c r="B9" s="461"/>
      <c r="C9" s="461"/>
      <c r="D9" s="461"/>
      <c r="E9" s="113"/>
      <c r="F9" s="113"/>
    </row>
    <row r="10" spans="1:7" ht="12" customHeight="1">
      <c r="A10" s="114"/>
      <c r="B10" s="114"/>
      <c r="C10" s="114"/>
      <c r="D10" s="114"/>
      <c r="E10" s="113"/>
      <c r="F10" s="113"/>
    </row>
    <row r="11" spans="1:7" ht="50.1" customHeight="1">
      <c r="A11" s="115" t="s">
        <v>5</v>
      </c>
      <c r="B11" s="116" t="s">
        <v>6</v>
      </c>
      <c r="C11" s="116" t="s">
        <v>7</v>
      </c>
      <c r="D11" s="117" t="s">
        <v>8</v>
      </c>
      <c r="E11" s="113"/>
      <c r="F11" s="113"/>
    </row>
    <row r="12" spans="1:7" ht="15" customHeight="1">
      <c r="A12" s="118">
        <v>1</v>
      </c>
      <c r="B12" s="119">
        <v>2</v>
      </c>
      <c r="C12" s="120">
        <v>3</v>
      </c>
      <c r="D12" s="121">
        <v>4</v>
      </c>
      <c r="E12" s="113"/>
      <c r="F12" s="113"/>
    </row>
    <row r="13" spans="1:7" ht="17.100000000000001" customHeight="1">
      <c r="A13" s="122"/>
      <c r="B13" s="122"/>
      <c r="C13" s="123" t="s">
        <v>195</v>
      </c>
      <c r="D13" s="124">
        <f>D14+D25+D38+D41+D43</f>
        <v>45650869</v>
      </c>
      <c r="E13" s="113"/>
      <c r="F13" s="125"/>
      <c r="G13" s="126"/>
    </row>
    <row r="14" spans="1:7" ht="12" customHeight="1">
      <c r="A14" s="127" t="s">
        <v>33</v>
      </c>
      <c r="B14" s="127"/>
      <c r="C14" s="128" t="s">
        <v>34</v>
      </c>
      <c r="D14" s="129">
        <f>SUM(D15:D24)</f>
        <v>18564491</v>
      </c>
      <c r="E14" s="113"/>
      <c r="F14" s="113"/>
      <c r="G14" s="126"/>
    </row>
    <row r="15" spans="1:7" ht="12" customHeight="1">
      <c r="A15" s="130"/>
      <c r="B15" s="131" t="s">
        <v>35</v>
      </c>
      <c r="C15" s="132" t="s">
        <v>196</v>
      </c>
      <c r="D15" s="133">
        <v>335707</v>
      </c>
      <c r="E15" s="113"/>
      <c r="F15" s="113"/>
      <c r="G15" s="126"/>
    </row>
    <row r="16" spans="1:7" ht="12" customHeight="1">
      <c r="A16" s="130"/>
      <c r="B16" s="131" t="s">
        <v>37</v>
      </c>
      <c r="C16" s="132" t="s">
        <v>38</v>
      </c>
      <c r="D16" s="133">
        <v>16472120</v>
      </c>
      <c r="E16" s="113"/>
      <c r="F16" s="113"/>
      <c r="G16" s="126"/>
    </row>
    <row r="17" spans="1:7" ht="12" customHeight="1">
      <c r="A17" s="130"/>
      <c r="B17" s="131" t="s">
        <v>39</v>
      </c>
      <c r="C17" s="132" t="s">
        <v>40</v>
      </c>
      <c r="D17" s="133">
        <v>550470</v>
      </c>
      <c r="E17" s="113"/>
      <c r="F17" s="113"/>
      <c r="G17" s="126"/>
    </row>
    <row r="18" spans="1:7" ht="12" customHeight="1">
      <c r="A18" s="130"/>
      <c r="B18" s="131" t="s">
        <v>41</v>
      </c>
      <c r="C18" s="132" t="s">
        <v>42</v>
      </c>
      <c r="D18" s="133">
        <v>61585</v>
      </c>
      <c r="E18" s="113"/>
      <c r="F18" s="113"/>
      <c r="G18" s="126"/>
    </row>
    <row r="19" spans="1:7" ht="12" customHeight="1">
      <c r="A19" s="130"/>
      <c r="B19" s="131" t="s">
        <v>43</v>
      </c>
      <c r="C19" s="132" t="s">
        <v>44</v>
      </c>
      <c r="D19" s="133">
        <v>651666</v>
      </c>
      <c r="E19" s="113"/>
      <c r="F19" s="113"/>
      <c r="G19" s="126"/>
    </row>
    <row r="20" spans="1:7" ht="12" customHeight="1">
      <c r="A20" s="130"/>
      <c r="B20" s="131" t="s">
        <v>45</v>
      </c>
      <c r="C20" s="132" t="s">
        <v>46</v>
      </c>
      <c r="D20" s="133">
        <v>56135</v>
      </c>
      <c r="E20" s="113"/>
      <c r="F20" s="113"/>
      <c r="G20" s="126"/>
    </row>
    <row r="21" spans="1:7" ht="12" customHeight="1">
      <c r="A21" s="130"/>
      <c r="B21" s="134" t="s">
        <v>47</v>
      </c>
      <c r="C21" s="135" t="s">
        <v>48</v>
      </c>
      <c r="D21" s="133">
        <v>342119</v>
      </c>
      <c r="E21" s="113"/>
      <c r="F21" s="113"/>
      <c r="G21" s="126"/>
    </row>
    <row r="22" spans="1:7" ht="12" customHeight="1">
      <c r="A22" s="130"/>
      <c r="B22" s="134" t="s">
        <v>49</v>
      </c>
      <c r="C22" s="135" t="s">
        <v>197</v>
      </c>
      <c r="D22" s="133">
        <v>34020</v>
      </c>
      <c r="E22" s="113"/>
      <c r="F22" s="113"/>
      <c r="G22" s="126"/>
    </row>
    <row r="23" spans="1:7" ht="12" customHeight="1">
      <c r="A23" s="130"/>
      <c r="B23" s="131" t="s">
        <v>51</v>
      </c>
      <c r="C23" s="132" t="s">
        <v>52</v>
      </c>
      <c r="D23" s="133">
        <v>42669</v>
      </c>
      <c r="E23" s="113"/>
      <c r="F23" s="113"/>
      <c r="G23" s="126"/>
    </row>
    <row r="24" spans="1:7" ht="12" customHeight="1">
      <c r="A24" s="130"/>
      <c r="B24" s="131" t="s">
        <v>198</v>
      </c>
      <c r="C24" s="132" t="s">
        <v>199</v>
      </c>
      <c r="D24" s="133">
        <v>18000</v>
      </c>
      <c r="E24" s="113"/>
      <c r="F24" s="113"/>
      <c r="G24" s="126"/>
    </row>
    <row r="25" spans="1:7" ht="12" customHeight="1">
      <c r="A25" s="127" t="s">
        <v>55</v>
      </c>
      <c r="B25" s="127"/>
      <c r="C25" s="128" t="s">
        <v>56</v>
      </c>
      <c r="D25" s="129">
        <f>SUM(D26:D37)</f>
        <v>1036707</v>
      </c>
      <c r="E25" s="113"/>
      <c r="G25" s="126"/>
    </row>
    <row r="26" spans="1:7" ht="12" customHeight="1" outlineLevel="1">
      <c r="A26" s="136"/>
      <c r="B26" s="134" t="s">
        <v>57</v>
      </c>
      <c r="C26" s="135" t="s">
        <v>58</v>
      </c>
      <c r="D26" s="133">
        <v>0</v>
      </c>
      <c r="E26" s="113"/>
      <c r="G26" s="126"/>
    </row>
    <row r="27" spans="1:7" ht="12" customHeight="1">
      <c r="A27" s="136"/>
      <c r="B27" s="134" t="s">
        <v>59</v>
      </c>
      <c r="C27" s="135" t="s">
        <v>60</v>
      </c>
      <c r="D27" s="133">
        <v>100000</v>
      </c>
      <c r="E27" s="113"/>
      <c r="G27" s="126"/>
    </row>
    <row r="28" spans="1:7" ht="12" customHeight="1" outlineLevel="1">
      <c r="A28" s="130"/>
      <c r="B28" s="131" t="s">
        <v>61</v>
      </c>
      <c r="C28" s="137" t="s">
        <v>62</v>
      </c>
      <c r="D28" s="133">
        <v>0</v>
      </c>
      <c r="E28" s="113"/>
      <c r="G28" s="126"/>
    </row>
    <row r="29" spans="1:7" ht="12" customHeight="1" outlineLevel="1">
      <c r="A29" s="130"/>
      <c r="B29" s="131" t="s">
        <v>63</v>
      </c>
      <c r="C29" s="137" t="s">
        <v>200</v>
      </c>
      <c r="D29" s="133">
        <v>220</v>
      </c>
      <c r="E29" s="113"/>
      <c r="G29" s="126"/>
    </row>
    <row r="30" spans="1:7" ht="12" customHeight="1">
      <c r="A30" s="130"/>
      <c r="B30" s="131" t="s">
        <v>67</v>
      </c>
      <c r="C30" s="132" t="s">
        <v>68</v>
      </c>
      <c r="D30" s="133">
        <v>6350</v>
      </c>
      <c r="E30" s="113"/>
      <c r="G30" s="126"/>
    </row>
    <row r="31" spans="1:7" ht="12" customHeight="1">
      <c r="A31" s="130"/>
      <c r="B31" s="131" t="s">
        <v>69</v>
      </c>
      <c r="C31" s="132" t="s">
        <v>70</v>
      </c>
      <c r="D31" s="133">
        <v>16700</v>
      </c>
      <c r="E31" s="113"/>
      <c r="G31" s="126"/>
    </row>
    <row r="32" spans="1:7" ht="12" customHeight="1">
      <c r="A32" s="130"/>
      <c r="B32" s="137">
        <v>10100</v>
      </c>
      <c r="C32" s="132" t="s">
        <v>71</v>
      </c>
      <c r="D32" s="133">
        <v>30411</v>
      </c>
      <c r="E32" s="113"/>
      <c r="G32" s="126"/>
    </row>
    <row r="33" spans="1:7" ht="12" customHeight="1" outlineLevel="1">
      <c r="A33" s="130"/>
      <c r="B33" s="135"/>
      <c r="C33" s="135"/>
      <c r="D33" s="133"/>
      <c r="E33" s="113"/>
      <c r="G33" s="126"/>
    </row>
    <row r="34" spans="1:7" ht="12" customHeight="1" outlineLevel="1" collapsed="1">
      <c r="A34" s="130"/>
      <c r="B34" s="131" t="s">
        <v>73</v>
      </c>
      <c r="C34" s="137" t="s">
        <v>74</v>
      </c>
      <c r="D34" s="133">
        <v>2922</v>
      </c>
      <c r="E34" s="113"/>
      <c r="G34" s="126"/>
    </row>
    <row r="35" spans="1:7" ht="12" customHeight="1">
      <c r="A35" s="130"/>
      <c r="B35" s="134" t="s">
        <v>75</v>
      </c>
      <c r="C35" s="135" t="s">
        <v>76</v>
      </c>
      <c r="D35" s="133">
        <v>325174</v>
      </c>
      <c r="E35" s="113"/>
      <c r="G35" s="126"/>
    </row>
    <row r="36" spans="1:7" ht="12" customHeight="1">
      <c r="A36" s="130"/>
      <c r="B36" s="134" t="s">
        <v>77</v>
      </c>
      <c r="C36" s="135" t="s">
        <v>78</v>
      </c>
      <c r="D36" s="133">
        <v>554680</v>
      </c>
      <c r="E36" s="113"/>
      <c r="G36" s="126"/>
    </row>
    <row r="37" spans="1:7" ht="12" customHeight="1">
      <c r="A37" s="130"/>
      <c r="B37" s="134" t="s">
        <v>79</v>
      </c>
      <c r="C37" s="135" t="s">
        <v>80</v>
      </c>
      <c r="D37" s="133">
        <v>250</v>
      </c>
      <c r="E37" s="113"/>
      <c r="G37" s="126"/>
    </row>
    <row r="38" spans="1:7" ht="12" customHeight="1">
      <c r="A38" s="127" t="s">
        <v>81</v>
      </c>
      <c r="B38" s="127"/>
      <c r="C38" s="128" t="s">
        <v>24</v>
      </c>
      <c r="D38" s="129">
        <f>SUM(D39:D40)</f>
        <v>2303568</v>
      </c>
      <c r="E38" s="113"/>
      <c r="G38" s="126"/>
    </row>
    <row r="39" spans="1:7" ht="12" customHeight="1">
      <c r="A39" s="130"/>
      <c r="B39" s="137">
        <v>21300</v>
      </c>
      <c r="C39" s="137" t="s">
        <v>82</v>
      </c>
      <c r="D39" s="133">
        <v>2281599</v>
      </c>
      <c r="E39" s="138"/>
      <c r="G39" s="126"/>
    </row>
    <row r="40" spans="1:7" ht="12" customHeight="1">
      <c r="A40" s="130"/>
      <c r="B40" s="137">
        <v>21400</v>
      </c>
      <c r="C40" s="137" t="s">
        <v>83</v>
      </c>
      <c r="D40" s="133">
        <v>21969</v>
      </c>
      <c r="E40" s="138"/>
      <c r="G40" s="126"/>
    </row>
    <row r="41" spans="1:7" ht="12" customHeight="1">
      <c r="A41" s="127" t="s">
        <v>85</v>
      </c>
      <c r="B41" s="127"/>
      <c r="C41" s="128" t="s">
        <v>86</v>
      </c>
      <c r="D41" s="129">
        <f>SUM(D42)</f>
        <v>76736</v>
      </c>
      <c r="E41" s="113"/>
      <c r="G41" s="126"/>
    </row>
    <row r="42" spans="1:7" ht="12" customHeight="1">
      <c r="A42" s="130"/>
      <c r="B42" s="131">
        <v>21100</v>
      </c>
      <c r="C42" s="137" t="s">
        <v>87</v>
      </c>
      <c r="D42" s="133">
        <v>76736</v>
      </c>
      <c r="E42" s="113"/>
      <c r="G42" s="126"/>
    </row>
    <row r="43" spans="1:7" ht="23.25" customHeight="1">
      <c r="A43" s="127" t="s">
        <v>88</v>
      </c>
      <c r="B43" s="127"/>
      <c r="C43" s="128" t="s">
        <v>89</v>
      </c>
      <c r="D43" s="129">
        <f>SUM(D44:D51)</f>
        <v>23669367</v>
      </c>
      <c r="E43" s="139"/>
      <c r="G43" s="126"/>
    </row>
    <row r="44" spans="1:7" ht="12" customHeight="1">
      <c r="A44" s="130"/>
      <c r="B44" s="131">
        <v>17200</v>
      </c>
      <c r="C44" s="140" t="s">
        <v>201</v>
      </c>
      <c r="D44" s="133">
        <v>226478</v>
      </c>
      <c r="E44" s="113"/>
      <c r="G44" s="126"/>
    </row>
    <row r="45" spans="1:7" ht="12" customHeight="1">
      <c r="A45" s="394"/>
      <c r="B45" s="395">
        <v>18620</v>
      </c>
      <c r="C45" s="396" t="s">
        <v>91</v>
      </c>
      <c r="D45" s="397">
        <v>9023240</v>
      </c>
      <c r="E45" s="113"/>
      <c r="G45" s="126"/>
    </row>
    <row r="46" spans="1:7" ht="27" customHeight="1">
      <c r="A46" s="391"/>
      <c r="B46" s="392">
        <v>18630</v>
      </c>
      <c r="C46" s="393" t="s">
        <v>92</v>
      </c>
      <c r="D46" s="197">
        <v>9536925</v>
      </c>
      <c r="E46" s="113"/>
      <c r="G46" s="126"/>
    </row>
    <row r="47" spans="1:7" ht="27" customHeight="1">
      <c r="A47" s="130"/>
      <c r="B47" s="37">
        <v>18640</v>
      </c>
      <c r="C47" s="38" t="s">
        <v>202</v>
      </c>
      <c r="D47" s="133">
        <v>2546691</v>
      </c>
      <c r="E47" s="113"/>
      <c r="G47" s="126"/>
    </row>
    <row r="48" spans="1:7" ht="12" customHeight="1">
      <c r="A48" s="130"/>
      <c r="B48" s="37">
        <v>18690</v>
      </c>
      <c r="C48" s="38" t="s">
        <v>94</v>
      </c>
      <c r="D48" s="133">
        <v>0</v>
      </c>
      <c r="E48" s="113"/>
      <c r="G48" s="126"/>
    </row>
    <row r="49" spans="1:7" ht="12" customHeight="1" outlineLevel="1">
      <c r="A49" s="130"/>
      <c r="B49" s="135">
        <v>19100</v>
      </c>
      <c r="C49" s="140" t="s">
        <v>95</v>
      </c>
      <c r="D49" s="133"/>
      <c r="E49" s="113"/>
      <c r="G49" s="126"/>
    </row>
    <row r="50" spans="1:7" ht="12" customHeight="1">
      <c r="A50" s="130"/>
      <c r="B50" s="131">
        <v>19200</v>
      </c>
      <c r="C50" s="137" t="s">
        <v>96</v>
      </c>
      <c r="D50" s="133">
        <v>2336033</v>
      </c>
      <c r="E50" s="113"/>
      <c r="G50" s="126"/>
    </row>
    <row r="51" spans="1:7" ht="29.25" customHeight="1">
      <c r="A51" s="130"/>
      <c r="B51" s="131">
        <v>19300</v>
      </c>
      <c r="C51" s="141" t="s">
        <v>203</v>
      </c>
      <c r="D51" s="133">
        <v>0</v>
      </c>
      <c r="E51" s="113"/>
      <c r="G51" s="126"/>
    </row>
    <row r="52" spans="1:7" ht="17.100000000000001" customHeight="1">
      <c r="A52" s="142"/>
      <c r="B52" s="122"/>
      <c r="C52" s="143" t="s">
        <v>97</v>
      </c>
      <c r="D52" s="144" t="e">
        <f>D53+D266+D338+D541+D793+D966+D1177+D1303+D1723+D2142</f>
        <v>#REF!</v>
      </c>
      <c r="E52" s="113"/>
    </row>
    <row r="53" spans="1:7" ht="17.100000000000001" customHeight="1">
      <c r="A53" s="145" t="s">
        <v>98</v>
      </c>
      <c r="B53" s="146"/>
      <c r="C53" s="147" t="s">
        <v>204</v>
      </c>
      <c r="D53" s="398">
        <f>D54+D71+D92</f>
        <v>2341590</v>
      </c>
      <c r="E53" s="113"/>
    </row>
    <row r="54" spans="1:7" ht="12" customHeight="1">
      <c r="A54" s="148" t="s">
        <v>33</v>
      </c>
      <c r="B54" s="149"/>
      <c r="C54" s="150" t="s">
        <v>129</v>
      </c>
      <c r="D54" s="151">
        <f>D55+D65+D66+D68+D75+D80+D58</f>
        <v>2304657</v>
      </c>
      <c r="E54" s="113"/>
    </row>
    <row r="55" spans="1:7" ht="12" customHeight="1">
      <c r="A55" s="148" t="s">
        <v>130</v>
      </c>
      <c r="B55" s="152">
        <v>1000</v>
      </c>
      <c r="C55" s="153" t="s">
        <v>205</v>
      </c>
      <c r="D55" s="154">
        <f>SUM(D56:D57)</f>
        <v>1659131</v>
      </c>
      <c r="E55" s="113"/>
    </row>
    <row r="56" spans="1:7" ht="12" customHeight="1">
      <c r="A56" s="155"/>
      <c r="B56" s="156">
        <v>1100</v>
      </c>
      <c r="C56" s="132" t="s">
        <v>132</v>
      </c>
      <c r="D56" s="133">
        <f>D98+D140+D183+D225</f>
        <v>1197890</v>
      </c>
      <c r="E56" s="113"/>
    </row>
    <row r="57" spans="1:7" ht="12" customHeight="1">
      <c r="A57" s="155"/>
      <c r="B57" s="156">
        <v>1200</v>
      </c>
      <c r="C57" s="141" t="s">
        <v>133</v>
      </c>
      <c r="D57" s="133">
        <f>D99+D141+D184+D226</f>
        <v>461241</v>
      </c>
      <c r="E57" s="113"/>
    </row>
    <row r="58" spans="1:7" ht="12" customHeight="1">
      <c r="A58" s="155"/>
      <c r="B58" s="157">
        <v>2000</v>
      </c>
      <c r="C58" s="158" t="s">
        <v>206</v>
      </c>
      <c r="D58" s="159">
        <f>SUM(D59:D64)</f>
        <v>497659</v>
      </c>
      <c r="E58" s="113"/>
    </row>
    <row r="59" spans="1:7" ht="12" customHeight="1">
      <c r="A59" s="155"/>
      <c r="B59" s="156">
        <v>2100</v>
      </c>
      <c r="C59" s="132" t="s">
        <v>134</v>
      </c>
      <c r="D59" s="133">
        <f>D101+D143+D186+D228</f>
        <v>3459</v>
      </c>
    </row>
    <row r="60" spans="1:7" ht="12" customHeight="1" outlineLevel="1">
      <c r="A60" s="155"/>
      <c r="B60" s="156">
        <v>2200</v>
      </c>
      <c r="C60" s="132" t="s">
        <v>135</v>
      </c>
      <c r="D60" s="133">
        <f>D102+D144+D187+D229</f>
        <v>398509</v>
      </c>
    </row>
    <row r="61" spans="1:7" ht="12" customHeight="1">
      <c r="A61" s="155"/>
      <c r="B61" s="156">
        <v>2300</v>
      </c>
      <c r="C61" s="132" t="s">
        <v>136</v>
      </c>
      <c r="D61" s="133">
        <f>D103+D145+D188+D230+D146</f>
        <v>83370</v>
      </c>
    </row>
    <row r="62" spans="1:7" ht="12" customHeight="1">
      <c r="A62" s="155"/>
      <c r="B62" s="156">
        <v>2400</v>
      </c>
      <c r="C62" s="160" t="s">
        <v>207</v>
      </c>
      <c r="D62" s="133">
        <f>D104+D189+D231</f>
        <v>180</v>
      </c>
    </row>
    <row r="63" spans="1:7" ht="12" customHeight="1">
      <c r="A63" s="155"/>
      <c r="B63" s="156">
        <v>2500</v>
      </c>
      <c r="C63" s="160" t="s">
        <v>138</v>
      </c>
      <c r="D63" s="133">
        <f>D105+D147+D190+D232</f>
        <v>2141</v>
      </c>
    </row>
    <row r="64" spans="1:7" ht="12" customHeight="1">
      <c r="A64" s="155"/>
      <c r="B64" s="127">
        <v>2275</v>
      </c>
      <c r="C64" s="161" t="s">
        <v>108</v>
      </c>
      <c r="D64" s="159">
        <f>D106+D148+D191+D233</f>
        <v>10000</v>
      </c>
    </row>
    <row r="65" spans="1:4" ht="12" hidden="1" customHeight="1" outlineLevel="1">
      <c r="A65" s="155" t="s">
        <v>139</v>
      </c>
      <c r="B65" s="127">
        <v>3000</v>
      </c>
      <c r="C65" s="162" t="s">
        <v>140</v>
      </c>
      <c r="D65" s="129">
        <f>SUM(D66:D67)</f>
        <v>0</v>
      </c>
    </row>
    <row r="66" spans="1:4" ht="12" hidden="1" customHeight="1" outlineLevel="1">
      <c r="A66" s="155"/>
      <c r="B66" s="156">
        <v>3200</v>
      </c>
      <c r="C66" s="163" t="s">
        <v>208</v>
      </c>
      <c r="D66" s="164">
        <f t="shared" ref="D66:D78" si="0">D108+D150+D193+D235</f>
        <v>0</v>
      </c>
    </row>
    <row r="67" spans="1:4" ht="12" hidden="1" customHeight="1" outlineLevel="1">
      <c r="A67" s="135"/>
      <c r="B67" s="165">
        <v>3300</v>
      </c>
      <c r="C67" s="166" t="s">
        <v>142</v>
      </c>
      <c r="D67" s="164">
        <f t="shared" si="0"/>
        <v>0</v>
      </c>
    </row>
    <row r="68" spans="1:4" ht="12" customHeight="1" collapsed="1">
      <c r="A68" s="155" t="s">
        <v>143</v>
      </c>
      <c r="B68" s="127">
        <v>4000</v>
      </c>
      <c r="C68" s="167" t="s">
        <v>144</v>
      </c>
      <c r="D68" s="159">
        <f t="shared" si="0"/>
        <v>137512</v>
      </c>
    </row>
    <row r="69" spans="1:4" ht="12" hidden="1" customHeight="1" outlineLevel="1">
      <c r="A69" s="155"/>
      <c r="B69" s="156">
        <v>4200</v>
      </c>
      <c r="C69" s="132" t="s">
        <v>145</v>
      </c>
      <c r="D69" s="129">
        <f t="shared" si="0"/>
        <v>0</v>
      </c>
    </row>
    <row r="70" spans="1:4" ht="12" customHeight="1" collapsed="1">
      <c r="A70" s="155"/>
      <c r="B70" s="156">
        <v>4300</v>
      </c>
      <c r="C70" s="132" t="s">
        <v>146</v>
      </c>
      <c r="D70" s="133">
        <f t="shared" si="0"/>
        <v>137512</v>
      </c>
    </row>
    <row r="71" spans="1:4" ht="12" customHeight="1">
      <c r="A71" s="155" t="s">
        <v>147</v>
      </c>
      <c r="B71" s="127">
        <v>5000</v>
      </c>
      <c r="C71" s="128" t="s">
        <v>148</v>
      </c>
      <c r="D71" s="159">
        <f t="shared" si="0"/>
        <v>36933</v>
      </c>
    </row>
    <row r="72" spans="1:4" ht="12" customHeight="1">
      <c r="A72" s="155"/>
      <c r="B72" s="156">
        <v>5100</v>
      </c>
      <c r="C72" s="132" t="s">
        <v>149</v>
      </c>
      <c r="D72" s="168">
        <f t="shared" si="0"/>
        <v>1020</v>
      </c>
    </row>
    <row r="73" spans="1:4" ht="12" customHeight="1">
      <c r="A73" s="155"/>
      <c r="B73" s="156">
        <v>5200</v>
      </c>
      <c r="C73" s="132" t="s">
        <v>150</v>
      </c>
      <c r="D73" s="133">
        <f t="shared" si="0"/>
        <v>35913</v>
      </c>
    </row>
    <row r="74" spans="1:4" ht="12" customHeight="1">
      <c r="A74" s="155"/>
      <c r="B74" s="169">
        <v>5300</v>
      </c>
      <c r="C74" s="140" t="s">
        <v>151</v>
      </c>
      <c r="D74" s="133">
        <f t="shared" si="0"/>
        <v>0</v>
      </c>
    </row>
    <row r="75" spans="1:4" ht="12" customHeight="1">
      <c r="A75" s="155"/>
      <c r="B75" s="127">
        <v>6000</v>
      </c>
      <c r="C75" s="128" t="s">
        <v>152</v>
      </c>
      <c r="D75" s="159">
        <f t="shared" si="0"/>
        <v>5000</v>
      </c>
    </row>
    <row r="76" spans="1:4" ht="12" customHeight="1" outlineLevel="1">
      <c r="A76" s="155"/>
      <c r="B76" s="156">
        <v>6200</v>
      </c>
      <c r="C76" s="132" t="s">
        <v>153</v>
      </c>
      <c r="D76" s="168">
        <f t="shared" si="0"/>
        <v>0</v>
      </c>
    </row>
    <row r="77" spans="1:4" ht="12" customHeight="1">
      <c r="A77" s="155" t="s">
        <v>139</v>
      </c>
      <c r="B77" s="156">
        <v>6300</v>
      </c>
      <c r="C77" s="132" t="s">
        <v>154</v>
      </c>
      <c r="D77" s="133">
        <f t="shared" si="0"/>
        <v>0</v>
      </c>
    </row>
    <row r="78" spans="1:4" ht="12" customHeight="1">
      <c r="A78" s="155"/>
      <c r="B78" s="156">
        <v>6400</v>
      </c>
      <c r="C78" s="141" t="s">
        <v>155</v>
      </c>
      <c r="D78" s="133">
        <f t="shared" si="0"/>
        <v>5000</v>
      </c>
    </row>
    <row r="79" spans="1:4" ht="12" hidden="1" customHeight="1" outlineLevel="1">
      <c r="A79" s="155"/>
      <c r="B79" s="156">
        <v>6500</v>
      </c>
      <c r="C79" s="170" t="s">
        <v>209</v>
      </c>
      <c r="D79" s="133"/>
    </row>
    <row r="80" spans="1:4" ht="12" hidden="1" customHeight="1" outlineLevel="1">
      <c r="A80" s="155"/>
      <c r="B80" s="127">
        <v>7000</v>
      </c>
      <c r="C80" s="128" t="s">
        <v>157</v>
      </c>
      <c r="D80" s="159">
        <f>D122+D163+D207+D249</f>
        <v>5355</v>
      </c>
    </row>
    <row r="81" spans="1:4" ht="12" hidden="1" customHeight="1" outlineLevel="1">
      <c r="A81" s="155"/>
      <c r="B81" s="171" t="s">
        <v>210</v>
      </c>
      <c r="C81" s="172" t="s">
        <v>211</v>
      </c>
      <c r="D81" s="168">
        <f t="shared" ref="D81:D91" si="1">D123+D165+D208+D250</f>
        <v>0</v>
      </c>
    </row>
    <row r="82" spans="1:4" ht="12" hidden="1" customHeight="1" outlineLevel="1">
      <c r="A82" s="155" t="s">
        <v>156</v>
      </c>
      <c r="B82" s="171" t="s">
        <v>212</v>
      </c>
      <c r="C82" s="172" t="s">
        <v>213</v>
      </c>
      <c r="D82" s="164">
        <f t="shared" si="1"/>
        <v>0</v>
      </c>
    </row>
    <row r="83" spans="1:4" ht="12" hidden="1" customHeight="1" outlineLevel="1">
      <c r="A83" s="155"/>
      <c r="B83" s="171" t="s">
        <v>214</v>
      </c>
      <c r="C83" s="172" t="s">
        <v>215</v>
      </c>
      <c r="D83" s="164">
        <f t="shared" si="1"/>
        <v>0</v>
      </c>
    </row>
    <row r="84" spans="1:4" ht="12" customHeight="1" collapsed="1">
      <c r="A84" s="155"/>
      <c r="B84" s="171" t="s">
        <v>216</v>
      </c>
      <c r="C84" s="172" t="s">
        <v>217</v>
      </c>
      <c r="D84" s="164">
        <f t="shared" si="1"/>
        <v>5355</v>
      </c>
    </row>
    <row r="85" spans="1:4" ht="12" hidden="1" customHeight="1" outlineLevel="1">
      <c r="A85" s="155"/>
      <c r="B85" s="171" t="s">
        <v>218</v>
      </c>
      <c r="C85" s="172" t="s">
        <v>219</v>
      </c>
      <c r="D85" s="164">
        <f t="shared" si="1"/>
        <v>0</v>
      </c>
    </row>
    <row r="86" spans="1:4" ht="12" hidden="1" customHeight="1" outlineLevel="1">
      <c r="A86" s="155"/>
      <c r="B86" s="156">
        <v>7220</v>
      </c>
      <c r="C86" s="172" t="s">
        <v>162</v>
      </c>
      <c r="D86" s="164">
        <f t="shared" si="1"/>
        <v>0</v>
      </c>
    </row>
    <row r="87" spans="1:4" ht="12" hidden="1" customHeight="1" outlineLevel="1">
      <c r="A87" s="155"/>
      <c r="B87" s="156">
        <v>7240</v>
      </c>
      <c r="C87" s="172" t="s">
        <v>220</v>
      </c>
      <c r="D87" s="164">
        <f t="shared" si="1"/>
        <v>0</v>
      </c>
    </row>
    <row r="88" spans="1:4" ht="12" customHeight="1" collapsed="1">
      <c r="A88" s="155"/>
      <c r="B88" s="156">
        <v>7260</v>
      </c>
      <c r="C88" s="172" t="s">
        <v>221</v>
      </c>
      <c r="D88" s="164">
        <f t="shared" si="1"/>
        <v>0</v>
      </c>
    </row>
    <row r="89" spans="1:4" ht="12" customHeight="1">
      <c r="A89" s="155"/>
      <c r="B89" s="156">
        <v>7270</v>
      </c>
      <c r="C89" s="172" t="s">
        <v>165</v>
      </c>
      <c r="D89" s="164">
        <f t="shared" si="1"/>
        <v>0</v>
      </c>
    </row>
    <row r="90" spans="1:4" ht="25.5" hidden="1" customHeight="1" outlineLevel="1">
      <c r="A90" s="155"/>
      <c r="B90" s="173" t="s">
        <v>222</v>
      </c>
      <c r="C90" s="174" t="s">
        <v>223</v>
      </c>
      <c r="D90" s="164">
        <f t="shared" si="1"/>
        <v>0</v>
      </c>
    </row>
    <row r="91" spans="1:4" ht="12" hidden="1" customHeight="1" outlineLevel="1">
      <c r="A91" s="155"/>
      <c r="B91" s="173" t="s">
        <v>224</v>
      </c>
      <c r="C91" s="175" t="s">
        <v>167</v>
      </c>
      <c r="D91" s="176">
        <f t="shared" si="1"/>
        <v>0</v>
      </c>
    </row>
    <row r="92" spans="1:4" ht="12" hidden="1" customHeight="1" outlineLevel="1">
      <c r="A92" s="155" t="s">
        <v>81</v>
      </c>
      <c r="B92" s="177">
        <v>8000</v>
      </c>
      <c r="C92" s="178" t="s">
        <v>168</v>
      </c>
      <c r="D92" s="159">
        <f>D93+D94</f>
        <v>0</v>
      </c>
    </row>
    <row r="93" spans="1:4" ht="12" hidden="1" customHeight="1" outlineLevel="1">
      <c r="A93" s="155"/>
      <c r="B93" s="179">
        <v>8100</v>
      </c>
      <c r="C93" s="180" t="s">
        <v>169</v>
      </c>
      <c r="D93" s="168">
        <f>D135+D177+D220+D262</f>
        <v>0</v>
      </c>
    </row>
    <row r="94" spans="1:4" ht="12" hidden="1" customHeight="1" outlineLevel="1">
      <c r="A94" s="155"/>
      <c r="B94" s="179">
        <v>8900</v>
      </c>
      <c r="C94" s="181" t="s">
        <v>225</v>
      </c>
      <c r="D94" s="168">
        <f>D136+D178+D221+D263</f>
        <v>0</v>
      </c>
    </row>
    <row r="95" spans="1:4" ht="12" customHeight="1" collapsed="1">
      <c r="A95" s="182" t="s">
        <v>100</v>
      </c>
      <c r="B95" s="183"/>
      <c r="C95" s="184" t="s">
        <v>226</v>
      </c>
      <c r="D95" s="399">
        <f>D96+D113+D134</f>
        <v>1983725</v>
      </c>
    </row>
    <row r="96" spans="1:4" ht="12" customHeight="1">
      <c r="A96" s="148" t="s">
        <v>33</v>
      </c>
      <c r="B96" s="149"/>
      <c r="C96" s="150" t="s">
        <v>129</v>
      </c>
      <c r="D96" s="151">
        <f>D97+D106+D107+D110+D117+D122+D100</f>
        <v>1946792</v>
      </c>
    </row>
    <row r="97" spans="1:4" ht="12" customHeight="1">
      <c r="A97" s="148" t="s">
        <v>130</v>
      </c>
      <c r="B97" s="152">
        <v>1000</v>
      </c>
      <c r="C97" s="153" t="s">
        <v>205</v>
      </c>
      <c r="D97" s="154">
        <f>SUM(D98:D99)</f>
        <v>1469709</v>
      </c>
    </row>
    <row r="98" spans="1:4" ht="12" customHeight="1">
      <c r="A98" s="155"/>
      <c r="B98" s="156">
        <v>1100</v>
      </c>
      <c r="C98" s="132" t="s">
        <v>132</v>
      </c>
      <c r="D98" s="133">
        <v>1128127</v>
      </c>
    </row>
    <row r="99" spans="1:4" ht="12" customHeight="1">
      <c r="A99" s="155"/>
      <c r="B99" s="156">
        <v>1200</v>
      </c>
      <c r="C99" s="141" t="s">
        <v>133</v>
      </c>
      <c r="D99" s="133">
        <v>341582</v>
      </c>
    </row>
    <row r="100" spans="1:4" ht="12" customHeight="1">
      <c r="A100" s="155"/>
      <c r="B100" s="157">
        <v>2000</v>
      </c>
      <c r="C100" s="158" t="s">
        <v>206</v>
      </c>
      <c r="D100" s="159">
        <f>SUM(D101:D105)</f>
        <v>466728</v>
      </c>
    </row>
    <row r="101" spans="1:4" ht="12" customHeight="1">
      <c r="A101" s="155"/>
      <c r="B101" s="156">
        <v>2100</v>
      </c>
      <c r="C101" s="132" t="s">
        <v>134</v>
      </c>
      <c r="D101" s="133">
        <v>3459</v>
      </c>
    </row>
    <row r="102" spans="1:4" ht="12" customHeight="1">
      <c r="A102" s="155"/>
      <c r="B102" s="156">
        <v>2200</v>
      </c>
      <c r="C102" s="132" t="s">
        <v>135</v>
      </c>
      <c r="D102" s="133">
        <v>394615</v>
      </c>
    </row>
    <row r="103" spans="1:4" ht="12" customHeight="1">
      <c r="A103" s="155"/>
      <c r="B103" s="156">
        <v>2300</v>
      </c>
      <c r="C103" s="132" t="s">
        <v>136</v>
      </c>
      <c r="D103" s="133">
        <v>66333</v>
      </c>
    </row>
    <row r="104" spans="1:4" ht="12" customHeight="1">
      <c r="A104" s="400"/>
      <c r="B104" s="401">
        <v>2400</v>
      </c>
      <c r="C104" s="402" t="s">
        <v>207</v>
      </c>
      <c r="D104" s="397">
        <v>180</v>
      </c>
    </row>
    <row r="105" spans="1:4" ht="12" customHeight="1">
      <c r="A105" s="155"/>
      <c r="B105" s="156">
        <v>2500</v>
      </c>
      <c r="C105" s="160" t="s">
        <v>138</v>
      </c>
      <c r="D105" s="133">
        <v>2141</v>
      </c>
    </row>
    <row r="106" spans="1:4" ht="12" hidden="1" customHeight="1" outlineLevel="1">
      <c r="A106" s="155"/>
      <c r="B106" s="127">
        <v>2275</v>
      </c>
      <c r="C106" s="161" t="s">
        <v>108</v>
      </c>
      <c r="D106" s="133"/>
    </row>
    <row r="107" spans="1:4" ht="12" hidden="1" customHeight="1" outlineLevel="1" collapsed="1">
      <c r="A107" s="155" t="s">
        <v>139</v>
      </c>
      <c r="B107" s="127">
        <v>3000</v>
      </c>
      <c r="C107" s="162" t="s">
        <v>140</v>
      </c>
      <c r="D107" s="129">
        <f>SUM(D108:D109)</f>
        <v>0</v>
      </c>
    </row>
    <row r="108" spans="1:4" ht="12" hidden="1" customHeight="1" outlineLevel="1">
      <c r="A108" s="155"/>
      <c r="B108" s="156">
        <v>3200</v>
      </c>
      <c r="C108" s="163" t="s">
        <v>208</v>
      </c>
      <c r="D108" s="164">
        <v>0</v>
      </c>
    </row>
    <row r="109" spans="1:4" ht="12" hidden="1" customHeight="1" outlineLevel="1">
      <c r="A109" s="155"/>
      <c r="B109" s="165">
        <v>3300</v>
      </c>
      <c r="C109" s="166" t="s">
        <v>142</v>
      </c>
      <c r="D109" s="164">
        <v>0</v>
      </c>
    </row>
    <row r="110" spans="1:4" ht="12" hidden="1" customHeight="1" outlineLevel="1">
      <c r="A110" s="155" t="s">
        <v>143</v>
      </c>
      <c r="B110" s="127">
        <v>4000</v>
      </c>
      <c r="C110" s="167" t="s">
        <v>144</v>
      </c>
      <c r="D110" s="129">
        <f>SUM(D111:D112)</f>
        <v>0</v>
      </c>
    </row>
    <row r="111" spans="1:4" ht="12" hidden="1" customHeight="1" outlineLevel="1">
      <c r="A111" s="155"/>
      <c r="B111" s="156">
        <v>4200</v>
      </c>
      <c r="C111" s="132" t="s">
        <v>145</v>
      </c>
      <c r="D111" s="133">
        <v>0</v>
      </c>
    </row>
    <row r="112" spans="1:4" ht="12" hidden="1" customHeight="1" outlineLevel="1">
      <c r="A112" s="155"/>
      <c r="B112" s="156">
        <v>4300</v>
      </c>
      <c r="C112" s="132" t="s">
        <v>146</v>
      </c>
      <c r="D112" s="133">
        <v>0</v>
      </c>
    </row>
    <row r="113" spans="1:4" ht="12" customHeight="1" collapsed="1">
      <c r="A113" s="155" t="s">
        <v>147</v>
      </c>
      <c r="B113" s="127">
        <v>5000</v>
      </c>
      <c r="C113" s="128" t="s">
        <v>148</v>
      </c>
      <c r="D113" s="129">
        <f>SUM(D114:D115)</f>
        <v>36933</v>
      </c>
    </row>
    <row r="114" spans="1:4" ht="12" customHeight="1">
      <c r="A114" s="155"/>
      <c r="B114" s="156">
        <v>5100</v>
      </c>
      <c r="C114" s="132" t="s">
        <v>149</v>
      </c>
      <c r="D114" s="133">
        <v>1020</v>
      </c>
    </row>
    <row r="115" spans="1:4" ht="12" customHeight="1">
      <c r="A115" s="155"/>
      <c r="B115" s="156">
        <v>5200</v>
      </c>
      <c r="C115" s="132" t="s">
        <v>150</v>
      </c>
      <c r="D115" s="133">
        <v>35913</v>
      </c>
    </row>
    <row r="116" spans="1:4" ht="12" hidden="1" customHeight="1" outlineLevel="1">
      <c r="A116" s="155"/>
      <c r="B116" s="169">
        <v>5300</v>
      </c>
      <c r="C116" s="140" t="s">
        <v>151</v>
      </c>
      <c r="D116" s="133">
        <v>0</v>
      </c>
    </row>
    <row r="117" spans="1:4" ht="12" customHeight="1" collapsed="1">
      <c r="A117" s="155" t="s">
        <v>139</v>
      </c>
      <c r="B117" s="127">
        <v>6000</v>
      </c>
      <c r="C117" s="128" t="s">
        <v>152</v>
      </c>
      <c r="D117" s="129">
        <f>SUM(D118:D120)</f>
        <v>5000</v>
      </c>
    </row>
    <row r="118" spans="1:4" ht="12" hidden="1" customHeight="1" outlineLevel="1">
      <c r="A118" s="155"/>
      <c r="B118" s="156">
        <v>6200</v>
      </c>
      <c r="C118" s="132" t="s">
        <v>153</v>
      </c>
      <c r="D118" s="133">
        <v>0</v>
      </c>
    </row>
    <row r="119" spans="1:4" ht="12" hidden="1" customHeight="1" outlineLevel="1">
      <c r="A119" s="155"/>
      <c r="B119" s="156">
        <v>6300</v>
      </c>
      <c r="C119" s="132" t="s">
        <v>154</v>
      </c>
      <c r="D119" s="133">
        <v>0</v>
      </c>
    </row>
    <row r="120" spans="1:4" ht="12" customHeight="1" collapsed="1">
      <c r="A120" s="155"/>
      <c r="B120" s="156">
        <v>6400</v>
      </c>
      <c r="C120" s="141" t="s">
        <v>155</v>
      </c>
      <c r="D120" s="133">
        <v>5000</v>
      </c>
    </row>
    <row r="121" spans="1:4" ht="12" customHeight="1">
      <c r="A121" s="155"/>
      <c r="B121" s="156">
        <v>6500</v>
      </c>
      <c r="C121" s="170" t="s">
        <v>209</v>
      </c>
      <c r="D121" s="133"/>
    </row>
    <row r="122" spans="1:4" ht="12" customHeight="1">
      <c r="A122" s="155" t="s">
        <v>156</v>
      </c>
      <c r="B122" s="127">
        <v>7000</v>
      </c>
      <c r="C122" s="128" t="s">
        <v>157</v>
      </c>
      <c r="D122" s="129">
        <f>SUM(D123:D133)</f>
        <v>5355</v>
      </c>
    </row>
    <row r="123" spans="1:4" ht="12" hidden="1" customHeight="1" outlineLevel="1">
      <c r="A123" s="155"/>
      <c r="B123" s="171" t="s">
        <v>210</v>
      </c>
      <c r="C123" s="172" t="s">
        <v>211</v>
      </c>
      <c r="D123" s="164">
        <v>0</v>
      </c>
    </row>
    <row r="124" spans="1:4" ht="12" hidden="1" customHeight="1" outlineLevel="1">
      <c r="A124" s="155"/>
      <c r="B124" s="171" t="s">
        <v>212</v>
      </c>
      <c r="C124" s="172" t="s">
        <v>213</v>
      </c>
      <c r="D124" s="164">
        <v>0</v>
      </c>
    </row>
    <row r="125" spans="1:4" ht="12" hidden="1" customHeight="1" outlineLevel="1">
      <c r="A125" s="155"/>
      <c r="B125" s="171" t="s">
        <v>214</v>
      </c>
      <c r="C125" s="172" t="s">
        <v>215</v>
      </c>
      <c r="D125" s="164">
        <v>0</v>
      </c>
    </row>
    <row r="126" spans="1:4" ht="12" customHeight="1" collapsed="1">
      <c r="A126" s="155"/>
      <c r="B126" s="171" t="s">
        <v>216</v>
      </c>
      <c r="C126" s="172" t="s">
        <v>217</v>
      </c>
      <c r="D126" s="164">
        <v>5355</v>
      </c>
    </row>
    <row r="127" spans="1:4" ht="12" hidden="1" customHeight="1" outlineLevel="1">
      <c r="A127" s="155"/>
      <c r="B127" s="171" t="s">
        <v>218</v>
      </c>
      <c r="C127" s="172" t="s">
        <v>219</v>
      </c>
      <c r="D127" s="164">
        <v>0</v>
      </c>
    </row>
    <row r="128" spans="1:4" ht="12" hidden="1" customHeight="1" outlineLevel="1">
      <c r="A128" s="155"/>
      <c r="B128" s="156">
        <v>7220</v>
      </c>
      <c r="C128" s="172" t="s">
        <v>162</v>
      </c>
      <c r="D128" s="164">
        <v>0</v>
      </c>
    </row>
    <row r="129" spans="1:4" ht="12" hidden="1" customHeight="1" outlineLevel="1">
      <c r="A129" s="155"/>
      <c r="B129" s="156">
        <v>7240</v>
      </c>
      <c r="C129" s="172" t="s">
        <v>220</v>
      </c>
      <c r="D129" s="164">
        <v>0</v>
      </c>
    </row>
    <row r="130" spans="1:4" ht="12" hidden="1" customHeight="1" outlineLevel="1">
      <c r="A130" s="155"/>
      <c r="B130" s="156">
        <v>7260</v>
      </c>
      <c r="C130" s="172" t="s">
        <v>221</v>
      </c>
      <c r="D130" s="164">
        <v>0</v>
      </c>
    </row>
    <row r="131" spans="1:4" ht="12" hidden="1" customHeight="1" outlineLevel="1">
      <c r="A131" s="155"/>
      <c r="B131" s="156">
        <v>7270</v>
      </c>
      <c r="C131" s="172" t="s">
        <v>165</v>
      </c>
      <c r="D131" s="164">
        <v>0</v>
      </c>
    </row>
    <row r="132" spans="1:4" ht="12" hidden="1" customHeight="1" outlineLevel="1">
      <c r="A132" s="155"/>
      <c r="B132" s="173" t="s">
        <v>222</v>
      </c>
      <c r="C132" s="174" t="s">
        <v>223</v>
      </c>
      <c r="D132" s="176">
        <v>0</v>
      </c>
    </row>
    <row r="133" spans="1:4" ht="12" hidden="1" customHeight="1" outlineLevel="1">
      <c r="A133" s="155"/>
      <c r="B133" s="173" t="s">
        <v>224</v>
      </c>
      <c r="C133" s="175" t="s">
        <v>167</v>
      </c>
      <c r="D133" s="176">
        <v>0</v>
      </c>
    </row>
    <row r="134" spans="1:4" ht="12" customHeight="1" collapsed="1">
      <c r="A134" s="155" t="s">
        <v>81</v>
      </c>
      <c r="B134" s="177">
        <v>8000</v>
      </c>
      <c r="C134" s="178" t="s">
        <v>168</v>
      </c>
      <c r="D134" s="159">
        <f>SUM(D135:D136)</f>
        <v>0</v>
      </c>
    </row>
    <row r="135" spans="1:4" ht="12" customHeight="1">
      <c r="A135" s="155"/>
      <c r="B135" s="179">
        <v>8100</v>
      </c>
      <c r="C135" s="180" t="s">
        <v>169</v>
      </c>
      <c r="D135" s="168">
        <v>0</v>
      </c>
    </row>
    <row r="136" spans="1:4" ht="12" hidden="1" customHeight="1" outlineLevel="1">
      <c r="A136" s="155"/>
      <c r="B136" s="179">
        <v>8900</v>
      </c>
      <c r="C136" s="181" t="s">
        <v>225</v>
      </c>
      <c r="D136" s="168">
        <v>0</v>
      </c>
    </row>
    <row r="137" spans="1:4" ht="12" customHeight="1" collapsed="1">
      <c r="A137" s="182" t="s">
        <v>227</v>
      </c>
      <c r="B137" s="183"/>
      <c r="C137" s="184" t="s">
        <v>228</v>
      </c>
      <c r="D137" s="185">
        <f>D138+D154+D177</f>
        <v>107803</v>
      </c>
    </row>
    <row r="138" spans="1:4" ht="12" customHeight="1">
      <c r="A138" s="148" t="s">
        <v>33</v>
      </c>
      <c r="B138" s="149"/>
      <c r="C138" s="150" t="s">
        <v>129</v>
      </c>
      <c r="D138" s="151">
        <f>D139+D149+D150+D153+D160+D165+D142</f>
        <v>107803</v>
      </c>
    </row>
    <row r="139" spans="1:4" ht="12" customHeight="1">
      <c r="A139" s="148" t="s">
        <v>130</v>
      </c>
      <c r="B139" s="152">
        <v>1000</v>
      </c>
      <c r="C139" s="153" t="s">
        <v>205</v>
      </c>
      <c r="D139" s="154">
        <f>SUM(D140:D141)</f>
        <v>86872</v>
      </c>
    </row>
    <row r="140" spans="1:4" ht="12" customHeight="1">
      <c r="A140" s="155"/>
      <c r="B140" s="156">
        <v>1100</v>
      </c>
      <c r="C140" s="132" t="s">
        <v>132</v>
      </c>
      <c r="D140" s="133">
        <v>69763</v>
      </c>
    </row>
    <row r="141" spans="1:4" ht="12" customHeight="1">
      <c r="A141" s="155"/>
      <c r="B141" s="156">
        <v>1200</v>
      </c>
      <c r="C141" s="141" t="s">
        <v>133</v>
      </c>
      <c r="D141" s="133">
        <v>17109</v>
      </c>
    </row>
    <row r="142" spans="1:4" ht="12" customHeight="1">
      <c r="A142" s="155"/>
      <c r="B142" s="157">
        <v>2000</v>
      </c>
      <c r="C142" s="158" t="s">
        <v>206</v>
      </c>
      <c r="D142" s="159">
        <f>SUM(D143:D148)</f>
        <v>20931</v>
      </c>
    </row>
    <row r="143" spans="1:4" ht="12" customHeight="1">
      <c r="A143" s="155"/>
      <c r="B143" s="156">
        <v>2100</v>
      </c>
      <c r="C143" s="132" t="s">
        <v>134</v>
      </c>
      <c r="D143" s="133">
        <v>0</v>
      </c>
    </row>
    <row r="144" spans="1:4" ht="12" customHeight="1">
      <c r="A144" s="155"/>
      <c r="B144" s="156">
        <v>2200</v>
      </c>
      <c r="C144" s="132" t="s">
        <v>135</v>
      </c>
      <c r="D144" s="133">
        <v>3894</v>
      </c>
    </row>
    <row r="145" spans="1:4" ht="12" customHeight="1" outlineLevel="1">
      <c r="A145" s="155"/>
      <c r="B145" s="156"/>
      <c r="C145" s="186" t="s">
        <v>229</v>
      </c>
      <c r="D145" s="133"/>
    </row>
    <row r="146" spans="1:4" ht="12" customHeight="1">
      <c r="A146" s="155"/>
      <c r="B146" s="156">
        <v>2300</v>
      </c>
      <c r="C146" s="132" t="s">
        <v>136</v>
      </c>
      <c r="D146" s="133">
        <v>17037</v>
      </c>
    </row>
    <row r="147" spans="1:4" ht="12" hidden="1" customHeight="1" outlineLevel="1">
      <c r="A147" s="155"/>
      <c r="B147" s="156">
        <v>2400</v>
      </c>
      <c r="C147" s="160" t="s">
        <v>207</v>
      </c>
      <c r="D147" s="133"/>
    </row>
    <row r="148" spans="1:4" ht="12" hidden="1" customHeight="1" outlineLevel="1">
      <c r="A148" s="155" t="s">
        <v>139</v>
      </c>
      <c r="B148" s="156">
        <v>2500</v>
      </c>
      <c r="C148" s="160" t="s">
        <v>138</v>
      </c>
      <c r="D148" s="133">
        <v>0</v>
      </c>
    </row>
    <row r="149" spans="1:4" ht="12" hidden="1" customHeight="1" outlineLevel="1">
      <c r="A149" s="155"/>
      <c r="B149" s="127">
        <v>2275</v>
      </c>
      <c r="C149" s="161" t="s">
        <v>108</v>
      </c>
      <c r="D149" s="133"/>
    </row>
    <row r="150" spans="1:4" ht="12" hidden="1" customHeight="1" outlineLevel="1">
      <c r="A150" s="155"/>
      <c r="B150" s="127">
        <v>3000</v>
      </c>
      <c r="C150" s="162" t="s">
        <v>140</v>
      </c>
      <c r="D150" s="129">
        <f>SUM(D151:D152)</f>
        <v>0</v>
      </c>
    </row>
    <row r="151" spans="1:4" ht="12" hidden="1" customHeight="1" outlineLevel="1">
      <c r="A151" s="155" t="s">
        <v>143</v>
      </c>
      <c r="B151" s="156">
        <v>3200</v>
      </c>
      <c r="C151" s="163" t="s">
        <v>208</v>
      </c>
      <c r="D151" s="164">
        <v>0</v>
      </c>
    </row>
    <row r="152" spans="1:4" ht="12" hidden="1" customHeight="1" outlineLevel="1">
      <c r="A152" s="155"/>
      <c r="B152" s="165">
        <v>3300</v>
      </c>
      <c r="C152" s="166" t="s">
        <v>142</v>
      </c>
      <c r="D152" s="164">
        <v>0</v>
      </c>
    </row>
    <row r="153" spans="1:4" ht="11.25" hidden="1" customHeight="1" outlineLevel="1">
      <c r="A153" s="155"/>
      <c r="B153" s="127">
        <v>4000</v>
      </c>
      <c r="C153" s="167" t="s">
        <v>144</v>
      </c>
      <c r="D153" s="129">
        <f>SUM(D154:D155)</f>
        <v>0</v>
      </c>
    </row>
    <row r="154" spans="1:4" ht="11.25" hidden="1" customHeight="1" outlineLevel="1">
      <c r="A154" s="155" t="s">
        <v>147</v>
      </c>
      <c r="B154" s="156">
        <v>4200</v>
      </c>
      <c r="C154" s="132" t="s">
        <v>145</v>
      </c>
      <c r="D154" s="133">
        <v>0</v>
      </c>
    </row>
    <row r="155" spans="1:4" ht="11.25" hidden="1" customHeight="1" outlineLevel="1">
      <c r="A155" s="155"/>
      <c r="B155" s="156">
        <v>4300</v>
      </c>
      <c r="C155" s="132" t="s">
        <v>146</v>
      </c>
      <c r="D155" s="133">
        <v>0</v>
      </c>
    </row>
    <row r="156" spans="1:4" ht="12" hidden="1" customHeight="1" outlineLevel="1">
      <c r="A156" s="155"/>
      <c r="B156" s="127">
        <v>5000</v>
      </c>
      <c r="C156" s="128" t="s">
        <v>148</v>
      </c>
      <c r="D156" s="129">
        <f>SUM(D157:D158)</f>
        <v>0</v>
      </c>
    </row>
    <row r="157" spans="1:4" ht="12" hidden="1" customHeight="1" outlineLevel="1">
      <c r="A157" s="155"/>
      <c r="B157" s="156">
        <v>5100</v>
      </c>
      <c r="C157" s="132" t="s">
        <v>149</v>
      </c>
      <c r="D157" s="133">
        <v>0</v>
      </c>
    </row>
    <row r="158" spans="1:4" ht="12" hidden="1" customHeight="1" outlineLevel="1">
      <c r="A158" s="155" t="s">
        <v>139</v>
      </c>
      <c r="B158" s="156">
        <v>5200</v>
      </c>
      <c r="C158" s="132" t="s">
        <v>150</v>
      </c>
      <c r="D158" s="133">
        <v>0</v>
      </c>
    </row>
    <row r="159" spans="1:4" ht="12" hidden="1" customHeight="1" outlineLevel="1">
      <c r="A159" s="155"/>
      <c r="B159" s="169">
        <v>5300</v>
      </c>
      <c r="C159" s="140" t="s">
        <v>151</v>
      </c>
      <c r="D159" s="133">
        <v>0</v>
      </c>
    </row>
    <row r="160" spans="1:4" ht="12" hidden="1" customHeight="1" outlineLevel="1">
      <c r="A160" s="155"/>
      <c r="B160" s="127">
        <v>6000</v>
      </c>
      <c r="C160" s="128" t="s">
        <v>152</v>
      </c>
      <c r="D160" s="129">
        <f>SUM(D161:D163)</f>
        <v>0</v>
      </c>
    </row>
    <row r="161" spans="1:4" ht="12" hidden="1" customHeight="1" outlineLevel="1">
      <c r="A161" s="155"/>
      <c r="B161" s="156">
        <v>6200</v>
      </c>
      <c r="C161" s="132" t="s">
        <v>153</v>
      </c>
      <c r="D161" s="133">
        <v>0</v>
      </c>
    </row>
    <row r="162" spans="1:4" ht="12" hidden="1" customHeight="1" outlineLevel="1">
      <c r="A162" s="155" t="s">
        <v>156</v>
      </c>
      <c r="B162" s="156">
        <v>6300</v>
      </c>
      <c r="C162" s="132" t="s">
        <v>154</v>
      </c>
      <c r="D162" s="133">
        <v>0</v>
      </c>
    </row>
    <row r="163" spans="1:4" ht="12" hidden="1" customHeight="1" outlineLevel="1">
      <c r="A163" s="155"/>
      <c r="B163" s="156">
        <v>6400</v>
      </c>
      <c r="C163" s="141" t="s">
        <v>155</v>
      </c>
      <c r="D163" s="133">
        <v>0</v>
      </c>
    </row>
    <row r="164" spans="1:4" ht="12" hidden="1" customHeight="1" outlineLevel="1">
      <c r="A164" s="155"/>
      <c r="B164" s="156">
        <v>6500</v>
      </c>
      <c r="C164" s="170" t="s">
        <v>209</v>
      </c>
      <c r="D164" s="133"/>
    </row>
    <row r="165" spans="1:4" ht="12" hidden="1" customHeight="1" outlineLevel="1">
      <c r="A165" s="155"/>
      <c r="B165" s="127">
        <v>7000</v>
      </c>
      <c r="C165" s="128" t="s">
        <v>157</v>
      </c>
      <c r="D165" s="129">
        <f>SUM(D166:D176)</f>
        <v>0</v>
      </c>
    </row>
    <row r="166" spans="1:4" ht="12" hidden="1" customHeight="1" outlineLevel="1">
      <c r="A166" s="155"/>
      <c r="B166" s="171" t="s">
        <v>210</v>
      </c>
      <c r="C166" s="172" t="s">
        <v>211</v>
      </c>
      <c r="D166" s="164">
        <v>0</v>
      </c>
    </row>
    <row r="167" spans="1:4" ht="12" hidden="1" customHeight="1" outlineLevel="1">
      <c r="A167" s="155"/>
      <c r="B167" s="171" t="s">
        <v>212</v>
      </c>
      <c r="C167" s="172" t="s">
        <v>213</v>
      </c>
      <c r="D167" s="164">
        <v>0</v>
      </c>
    </row>
    <row r="168" spans="1:4" ht="12" hidden="1" customHeight="1" outlineLevel="1">
      <c r="A168" s="155"/>
      <c r="B168" s="171" t="s">
        <v>214</v>
      </c>
      <c r="C168" s="172" t="s">
        <v>215</v>
      </c>
      <c r="D168" s="164">
        <v>0</v>
      </c>
    </row>
    <row r="169" spans="1:4" ht="12" hidden="1" customHeight="1" outlineLevel="1">
      <c r="A169" s="155"/>
      <c r="B169" s="171" t="s">
        <v>216</v>
      </c>
      <c r="C169" s="172" t="s">
        <v>217</v>
      </c>
      <c r="D169" s="164">
        <v>0</v>
      </c>
    </row>
    <row r="170" spans="1:4" ht="12" hidden="1" customHeight="1" outlineLevel="1">
      <c r="A170" s="155"/>
      <c r="B170" s="171" t="s">
        <v>218</v>
      </c>
      <c r="C170" s="172" t="s">
        <v>219</v>
      </c>
      <c r="D170" s="164">
        <v>0</v>
      </c>
    </row>
    <row r="171" spans="1:4" ht="12" hidden="1" customHeight="1" outlineLevel="1">
      <c r="A171" s="155"/>
      <c r="B171" s="156">
        <v>7220</v>
      </c>
      <c r="C171" s="172" t="s">
        <v>162</v>
      </c>
      <c r="D171" s="164">
        <v>0</v>
      </c>
    </row>
    <row r="172" spans="1:4" ht="12" hidden="1" customHeight="1" outlineLevel="1">
      <c r="A172" s="155"/>
      <c r="B172" s="156">
        <v>7240</v>
      </c>
      <c r="C172" s="172" t="s">
        <v>220</v>
      </c>
      <c r="D172" s="164">
        <v>0</v>
      </c>
    </row>
    <row r="173" spans="1:4" ht="12" hidden="1" customHeight="1" outlineLevel="1">
      <c r="A173" s="155"/>
      <c r="B173" s="156">
        <v>7260</v>
      </c>
      <c r="C173" s="172" t="s">
        <v>221</v>
      </c>
      <c r="D173" s="164">
        <v>0</v>
      </c>
    </row>
    <row r="174" spans="1:4" ht="12" hidden="1" customHeight="1" outlineLevel="1">
      <c r="A174" s="155"/>
      <c r="B174" s="156">
        <v>7270</v>
      </c>
      <c r="C174" s="172" t="s">
        <v>165</v>
      </c>
      <c r="D174" s="164">
        <v>0</v>
      </c>
    </row>
    <row r="175" spans="1:4" ht="12" hidden="1" customHeight="1" outlineLevel="1">
      <c r="A175" s="155"/>
      <c r="B175" s="173" t="s">
        <v>222</v>
      </c>
      <c r="C175" s="174" t="s">
        <v>223</v>
      </c>
      <c r="D175" s="176">
        <v>0</v>
      </c>
    </row>
    <row r="176" spans="1:4" ht="12" hidden="1" customHeight="1" outlineLevel="1">
      <c r="A176" s="155"/>
      <c r="B176" s="173" t="s">
        <v>224</v>
      </c>
      <c r="C176" s="175" t="s">
        <v>167</v>
      </c>
      <c r="D176" s="176">
        <v>0</v>
      </c>
    </row>
    <row r="177" spans="1:4" ht="12" hidden="1" customHeight="1" outlineLevel="1">
      <c r="A177" s="155" t="s">
        <v>81</v>
      </c>
      <c r="B177" s="177">
        <v>8000</v>
      </c>
      <c r="C177" s="178" t="s">
        <v>168</v>
      </c>
      <c r="D177" s="159">
        <f>SUM(D178:D179)</f>
        <v>0</v>
      </c>
    </row>
    <row r="178" spans="1:4" ht="12" hidden="1" customHeight="1" outlineLevel="1">
      <c r="A178" s="155"/>
      <c r="B178" s="179">
        <v>8100</v>
      </c>
      <c r="C178" s="180" t="s">
        <v>169</v>
      </c>
      <c r="D178" s="168">
        <v>0</v>
      </c>
    </row>
    <row r="179" spans="1:4" ht="12" hidden="1" customHeight="1" outlineLevel="1">
      <c r="A179" s="155"/>
      <c r="B179" s="179">
        <v>8900</v>
      </c>
      <c r="C179" s="181" t="s">
        <v>225</v>
      </c>
      <c r="D179" s="168">
        <v>0</v>
      </c>
    </row>
    <row r="180" spans="1:4" ht="23.25" customHeight="1" collapsed="1">
      <c r="A180" s="182" t="s">
        <v>103</v>
      </c>
      <c r="B180" s="183"/>
      <c r="C180" s="184" t="s">
        <v>230</v>
      </c>
      <c r="D180" s="185">
        <f>D181+D198+D219</f>
        <v>137512</v>
      </c>
    </row>
    <row r="181" spans="1:4" ht="12" customHeight="1">
      <c r="A181" s="148" t="s">
        <v>33</v>
      </c>
      <c r="B181" s="149"/>
      <c r="C181" s="150" t="s">
        <v>231</v>
      </c>
      <c r="D181" s="151">
        <f>D182+D191+D192+D195+D202+D207+D185</f>
        <v>137512</v>
      </c>
    </row>
    <row r="182" spans="1:4" ht="12" hidden="1" customHeight="1" outlineLevel="1">
      <c r="A182" s="148" t="s">
        <v>130</v>
      </c>
      <c r="B182" s="152">
        <v>1000</v>
      </c>
      <c r="C182" s="153" t="s">
        <v>205</v>
      </c>
      <c r="D182" s="154">
        <f>SUM(D183:D184)</f>
        <v>0</v>
      </c>
    </row>
    <row r="183" spans="1:4" ht="12" hidden="1" customHeight="1" outlineLevel="1">
      <c r="A183" s="155"/>
      <c r="B183" s="156">
        <v>1100</v>
      </c>
      <c r="C183" s="132" t="s">
        <v>132</v>
      </c>
      <c r="D183" s="133"/>
    </row>
    <row r="184" spans="1:4" ht="12" hidden="1" customHeight="1" outlineLevel="1">
      <c r="A184" s="155"/>
      <c r="B184" s="156">
        <v>1200</v>
      </c>
      <c r="C184" s="141" t="s">
        <v>133</v>
      </c>
      <c r="D184" s="133"/>
    </row>
    <row r="185" spans="1:4" ht="12" hidden="1" customHeight="1" outlineLevel="1">
      <c r="A185" s="155"/>
      <c r="B185" s="157">
        <v>2000</v>
      </c>
      <c r="C185" s="158" t="s">
        <v>206</v>
      </c>
      <c r="D185" s="159">
        <f>SUM(D186:D190)</f>
        <v>0</v>
      </c>
    </row>
    <row r="186" spans="1:4" ht="12" hidden="1" customHeight="1" outlineLevel="1">
      <c r="A186" s="155"/>
      <c r="B186" s="156">
        <v>2100</v>
      </c>
      <c r="C186" s="132" t="s">
        <v>134</v>
      </c>
      <c r="D186" s="133"/>
    </row>
    <row r="187" spans="1:4" ht="12" hidden="1" customHeight="1" outlineLevel="1">
      <c r="A187" s="155"/>
      <c r="B187" s="156">
        <v>2200</v>
      </c>
      <c r="C187" s="132" t="s">
        <v>135</v>
      </c>
      <c r="D187" s="133"/>
    </row>
    <row r="188" spans="1:4" ht="12" hidden="1" customHeight="1" outlineLevel="1">
      <c r="A188" s="155"/>
      <c r="B188" s="156">
        <v>2300</v>
      </c>
      <c r="C188" s="132" t="s">
        <v>136</v>
      </c>
      <c r="D188" s="133"/>
    </row>
    <row r="189" spans="1:4" ht="12" hidden="1" customHeight="1" outlineLevel="1">
      <c r="A189" s="155"/>
      <c r="B189" s="156">
        <v>2400</v>
      </c>
      <c r="C189" s="160" t="s">
        <v>207</v>
      </c>
      <c r="D189" s="133"/>
    </row>
    <row r="190" spans="1:4" ht="12" hidden="1" customHeight="1" outlineLevel="1">
      <c r="A190" s="155"/>
      <c r="B190" s="156">
        <v>2500</v>
      </c>
      <c r="C190" s="160" t="s">
        <v>138</v>
      </c>
      <c r="D190" s="133"/>
    </row>
    <row r="191" spans="1:4" ht="12" hidden="1" customHeight="1" outlineLevel="1">
      <c r="A191" s="155"/>
      <c r="B191" s="127">
        <v>2275</v>
      </c>
      <c r="C191" s="161" t="s">
        <v>108</v>
      </c>
      <c r="D191" s="129"/>
    </row>
    <row r="192" spans="1:4" ht="12" hidden="1" customHeight="1" outlineLevel="1">
      <c r="A192" s="155" t="s">
        <v>139</v>
      </c>
      <c r="B192" s="127">
        <v>3000</v>
      </c>
      <c r="C192" s="162" t="s">
        <v>140</v>
      </c>
      <c r="D192" s="154">
        <f>SUM(D193:D194)</f>
        <v>0</v>
      </c>
    </row>
    <row r="193" spans="1:4" ht="12" hidden="1" customHeight="1" outlineLevel="1">
      <c r="A193" s="155"/>
      <c r="B193" s="156">
        <v>3200</v>
      </c>
      <c r="C193" s="163" t="s">
        <v>208</v>
      </c>
      <c r="D193" s="164"/>
    </row>
    <row r="194" spans="1:4" ht="12" hidden="1" customHeight="1" outlineLevel="1">
      <c r="A194" s="155"/>
      <c r="B194" s="165">
        <v>3300</v>
      </c>
      <c r="C194" s="166" t="s">
        <v>142</v>
      </c>
      <c r="D194" s="164"/>
    </row>
    <row r="195" spans="1:4" ht="12" customHeight="1" collapsed="1">
      <c r="A195" s="155" t="s">
        <v>143</v>
      </c>
      <c r="B195" s="127">
        <v>4000</v>
      </c>
      <c r="C195" s="167" t="s">
        <v>144</v>
      </c>
      <c r="D195" s="154">
        <f>SUM(D196:D197)</f>
        <v>137512</v>
      </c>
    </row>
    <row r="196" spans="1:4" ht="12" hidden="1" customHeight="1" outlineLevel="1">
      <c r="A196" s="155"/>
      <c r="B196" s="156">
        <v>4200</v>
      </c>
      <c r="C196" s="132" t="s">
        <v>145</v>
      </c>
      <c r="D196" s="133"/>
    </row>
    <row r="197" spans="1:4" ht="12" customHeight="1" collapsed="1">
      <c r="A197" s="155"/>
      <c r="B197" s="156">
        <v>4300</v>
      </c>
      <c r="C197" s="132" t="s">
        <v>146</v>
      </c>
      <c r="D197" s="133">
        <v>137512</v>
      </c>
    </row>
    <row r="198" spans="1:4" ht="12" hidden="1" customHeight="1" outlineLevel="1">
      <c r="A198" s="155" t="s">
        <v>147</v>
      </c>
      <c r="B198" s="127">
        <v>5000</v>
      </c>
      <c r="C198" s="128" t="s">
        <v>148</v>
      </c>
      <c r="D198" s="129">
        <f>SUM(D199:D201)</f>
        <v>0</v>
      </c>
    </row>
    <row r="199" spans="1:4" ht="12" hidden="1" customHeight="1" outlineLevel="1">
      <c r="A199" s="155"/>
      <c r="B199" s="156">
        <v>5100</v>
      </c>
      <c r="C199" s="132" t="s">
        <v>149</v>
      </c>
      <c r="D199" s="133"/>
    </row>
    <row r="200" spans="1:4" ht="12" hidden="1" customHeight="1" outlineLevel="1">
      <c r="A200" s="155"/>
      <c r="B200" s="156">
        <v>5200</v>
      </c>
      <c r="C200" s="132" t="s">
        <v>150</v>
      </c>
      <c r="D200" s="133"/>
    </row>
    <row r="201" spans="1:4" ht="12" hidden="1" customHeight="1" outlineLevel="1">
      <c r="A201" s="155"/>
      <c r="B201" s="169">
        <v>5300</v>
      </c>
      <c r="C201" s="140" t="s">
        <v>151</v>
      </c>
      <c r="D201" s="133"/>
    </row>
    <row r="202" spans="1:4" ht="12" hidden="1" customHeight="1" outlineLevel="1">
      <c r="A202" s="155" t="s">
        <v>139</v>
      </c>
      <c r="B202" s="127">
        <v>6000</v>
      </c>
      <c r="C202" s="128" t="s">
        <v>152</v>
      </c>
      <c r="D202" s="129">
        <f>SUM(D203:D205)</f>
        <v>0</v>
      </c>
    </row>
    <row r="203" spans="1:4" ht="12" hidden="1" customHeight="1" outlineLevel="1">
      <c r="A203" s="155"/>
      <c r="B203" s="156">
        <v>6200</v>
      </c>
      <c r="C203" s="132" t="s">
        <v>153</v>
      </c>
      <c r="D203" s="133"/>
    </row>
    <row r="204" spans="1:4" ht="12" hidden="1" customHeight="1" outlineLevel="1">
      <c r="A204" s="155"/>
      <c r="B204" s="156">
        <v>6300</v>
      </c>
      <c r="C204" s="132" t="s">
        <v>154</v>
      </c>
      <c r="D204" s="133"/>
    </row>
    <row r="205" spans="1:4" ht="12" hidden="1" customHeight="1" outlineLevel="1">
      <c r="A205" s="155"/>
      <c r="B205" s="156">
        <v>6400</v>
      </c>
      <c r="C205" s="141" t="s">
        <v>155</v>
      </c>
      <c r="D205" s="133"/>
    </row>
    <row r="206" spans="1:4" ht="12" hidden="1" customHeight="1" outlineLevel="1">
      <c r="A206" s="155"/>
      <c r="B206" s="156">
        <v>6500</v>
      </c>
      <c r="C206" s="170" t="s">
        <v>209</v>
      </c>
      <c r="D206" s="133"/>
    </row>
    <row r="207" spans="1:4" ht="12" hidden="1" customHeight="1" outlineLevel="1">
      <c r="A207" s="155" t="s">
        <v>156</v>
      </c>
      <c r="B207" s="127">
        <v>7000</v>
      </c>
      <c r="C207" s="128" t="s">
        <v>157</v>
      </c>
      <c r="D207" s="129">
        <f>SUM(D208:D218)</f>
        <v>0</v>
      </c>
    </row>
    <row r="208" spans="1:4" ht="12" hidden="1" customHeight="1" outlineLevel="1">
      <c r="A208" s="155"/>
      <c r="B208" s="171" t="s">
        <v>210</v>
      </c>
      <c r="C208" s="172" t="s">
        <v>211</v>
      </c>
      <c r="D208" s="164"/>
    </row>
    <row r="209" spans="1:4" ht="19.5" hidden="1" customHeight="1" outlineLevel="1">
      <c r="A209" s="155"/>
      <c r="B209" s="171" t="s">
        <v>212</v>
      </c>
      <c r="C209" s="172" t="s">
        <v>213</v>
      </c>
      <c r="D209" s="164"/>
    </row>
    <row r="210" spans="1:4" ht="29.25" hidden="1" customHeight="1" outlineLevel="1">
      <c r="A210" s="155"/>
      <c r="B210" s="171" t="s">
        <v>214</v>
      </c>
      <c r="C210" s="172" t="s">
        <v>215</v>
      </c>
      <c r="D210" s="164"/>
    </row>
    <row r="211" spans="1:4" ht="17.25" hidden="1" customHeight="1" outlineLevel="1">
      <c r="A211" s="155"/>
      <c r="B211" s="171" t="s">
        <v>216</v>
      </c>
      <c r="C211" s="172" t="s">
        <v>217</v>
      </c>
      <c r="D211" s="164"/>
    </row>
    <row r="212" spans="1:4" ht="14.25" hidden="1" customHeight="1" outlineLevel="1">
      <c r="A212" s="155"/>
      <c r="B212" s="171" t="s">
        <v>218</v>
      </c>
      <c r="C212" s="172" t="s">
        <v>219</v>
      </c>
      <c r="D212" s="164"/>
    </row>
    <row r="213" spans="1:4" ht="15.75" hidden="1" customHeight="1" outlineLevel="1">
      <c r="A213" s="155"/>
      <c r="B213" s="156">
        <v>7220</v>
      </c>
      <c r="C213" s="172" t="s">
        <v>162</v>
      </c>
      <c r="D213" s="164"/>
    </row>
    <row r="214" spans="1:4" ht="17.25" hidden="1" customHeight="1" outlineLevel="1">
      <c r="A214" s="155"/>
      <c r="B214" s="156">
        <v>7240</v>
      </c>
      <c r="C214" s="172" t="s">
        <v>220</v>
      </c>
      <c r="D214" s="164"/>
    </row>
    <row r="215" spans="1:4" ht="24.75" hidden="1" customHeight="1" outlineLevel="1">
      <c r="A215" s="155"/>
      <c r="B215" s="156">
        <v>7260</v>
      </c>
      <c r="C215" s="172" t="s">
        <v>221</v>
      </c>
      <c r="D215" s="164"/>
    </row>
    <row r="216" spans="1:4" ht="24.75" hidden="1" customHeight="1" outlineLevel="1">
      <c r="A216" s="155"/>
      <c r="B216" s="156">
        <v>7270</v>
      </c>
      <c r="C216" s="172" t="s">
        <v>165</v>
      </c>
      <c r="D216" s="164"/>
    </row>
    <row r="217" spans="1:4" ht="16.5" hidden="1" customHeight="1" outlineLevel="1">
      <c r="A217" s="155"/>
      <c r="B217" s="173" t="s">
        <v>222</v>
      </c>
      <c r="C217" s="174" t="s">
        <v>223</v>
      </c>
      <c r="D217" s="164"/>
    </row>
    <row r="218" spans="1:4" ht="16.5" hidden="1" customHeight="1" outlineLevel="1">
      <c r="A218" s="155"/>
      <c r="B218" s="173" t="s">
        <v>224</v>
      </c>
      <c r="C218" s="175" t="s">
        <v>167</v>
      </c>
      <c r="D218" s="164"/>
    </row>
    <row r="219" spans="1:4" ht="12" hidden="1" customHeight="1" outlineLevel="1">
      <c r="A219" s="155" t="s">
        <v>81</v>
      </c>
      <c r="B219" s="177">
        <v>8000</v>
      </c>
      <c r="C219" s="178" t="s">
        <v>168</v>
      </c>
      <c r="D219" s="159">
        <f>SUM(D220:D221)</f>
        <v>0</v>
      </c>
    </row>
    <row r="220" spans="1:4" ht="12" hidden="1" customHeight="1" outlineLevel="1">
      <c r="A220" s="155"/>
      <c r="B220" s="165">
        <v>8100</v>
      </c>
      <c r="C220" s="180" t="s">
        <v>169</v>
      </c>
      <c r="D220" s="164"/>
    </row>
    <row r="221" spans="1:4" ht="12" hidden="1" customHeight="1" outlineLevel="1">
      <c r="A221" s="155"/>
      <c r="B221" s="165">
        <v>8900</v>
      </c>
      <c r="C221" s="181" t="s">
        <v>225</v>
      </c>
      <c r="D221" s="164"/>
    </row>
    <row r="222" spans="1:4" ht="26.25" customHeight="1" collapsed="1">
      <c r="A222" s="182" t="s">
        <v>105</v>
      </c>
      <c r="B222" s="183"/>
      <c r="C222" s="184" t="s">
        <v>232</v>
      </c>
      <c r="D222" s="185">
        <f>D223+D240+D261</f>
        <v>112550</v>
      </c>
    </row>
    <row r="223" spans="1:4" ht="12" customHeight="1">
      <c r="A223" s="148" t="s">
        <v>33</v>
      </c>
      <c r="B223" s="149"/>
      <c r="C223" s="150" t="s">
        <v>231</v>
      </c>
      <c r="D223" s="151">
        <f>D224+D233+D234+D237+D244+D249+D227</f>
        <v>112550</v>
      </c>
    </row>
    <row r="224" spans="1:4" ht="12" customHeight="1">
      <c r="A224" s="148" t="s">
        <v>130</v>
      </c>
      <c r="B224" s="152">
        <v>1000</v>
      </c>
      <c r="C224" s="153" t="s">
        <v>205</v>
      </c>
      <c r="D224" s="154">
        <f>SUM(D225:D226)</f>
        <v>102550</v>
      </c>
    </row>
    <row r="225" spans="1:4" ht="12" customHeight="1">
      <c r="A225" s="155"/>
      <c r="B225" s="156">
        <v>1100</v>
      </c>
      <c r="C225" s="132" t="s">
        <v>132</v>
      </c>
      <c r="D225" s="133">
        <v>0</v>
      </c>
    </row>
    <row r="226" spans="1:4" ht="12" customHeight="1">
      <c r="A226" s="155"/>
      <c r="B226" s="156">
        <v>1200</v>
      </c>
      <c r="C226" s="141" t="s">
        <v>133</v>
      </c>
      <c r="D226" s="133">
        <v>102550</v>
      </c>
    </row>
    <row r="227" spans="1:4" ht="12" hidden="1" customHeight="1" outlineLevel="1">
      <c r="A227" s="155"/>
      <c r="B227" s="157">
        <v>2000</v>
      </c>
      <c r="C227" s="158" t="s">
        <v>206</v>
      </c>
      <c r="D227" s="159">
        <f>SUM(D228:D232)</f>
        <v>0</v>
      </c>
    </row>
    <row r="228" spans="1:4" ht="12" hidden="1" customHeight="1" outlineLevel="1">
      <c r="A228" s="155"/>
      <c r="B228" s="156">
        <v>2100</v>
      </c>
      <c r="C228" s="132" t="s">
        <v>134</v>
      </c>
      <c r="D228" s="133"/>
    </row>
    <row r="229" spans="1:4" ht="12" hidden="1" customHeight="1" outlineLevel="1">
      <c r="A229" s="155"/>
      <c r="B229" s="156">
        <v>2200</v>
      </c>
      <c r="C229" s="132" t="s">
        <v>135</v>
      </c>
      <c r="D229" s="133"/>
    </row>
    <row r="230" spans="1:4" ht="12" hidden="1" customHeight="1" outlineLevel="1">
      <c r="A230" s="155"/>
      <c r="B230" s="156">
        <v>2300</v>
      </c>
      <c r="C230" s="132" t="s">
        <v>136</v>
      </c>
      <c r="D230" s="133"/>
    </row>
    <row r="231" spans="1:4" ht="12" hidden="1" customHeight="1" outlineLevel="1">
      <c r="A231" s="155"/>
      <c r="B231" s="156">
        <v>2400</v>
      </c>
      <c r="C231" s="160" t="s">
        <v>207</v>
      </c>
      <c r="D231" s="133"/>
    </row>
    <row r="232" spans="1:4" ht="12" hidden="1" customHeight="1" outlineLevel="1">
      <c r="A232" s="155"/>
      <c r="B232" s="156">
        <v>2500</v>
      </c>
      <c r="C232" s="160" t="s">
        <v>138</v>
      </c>
      <c r="D232" s="133"/>
    </row>
    <row r="233" spans="1:4" ht="12" customHeight="1" collapsed="1">
      <c r="A233" s="155"/>
      <c r="B233" s="127">
        <v>2275</v>
      </c>
      <c r="C233" s="161" t="s">
        <v>108</v>
      </c>
      <c r="D233" s="129">
        <v>10000</v>
      </c>
    </row>
    <row r="234" spans="1:4" ht="12" hidden="1" customHeight="1" outlineLevel="1">
      <c r="A234" s="155" t="s">
        <v>139</v>
      </c>
      <c r="B234" s="127">
        <v>3000</v>
      </c>
      <c r="C234" s="162" t="s">
        <v>140</v>
      </c>
      <c r="D234" s="154">
        <f>SUM(D235:D236)</f>
        <v>0</v>
      </c>
    </row>
    <row r="235" spans="1:4" ht="12" hidden="1" customHeight="1" outlineLevel="1">
      <c r="A235" s="155"/>
      <c r="B235" s="156">
        <v>3200</v>
      </c>
      <c r="C235" s="163" t="s">
        <v>208</v>
      </c>
      <c r="D235" s="164"/>
    </row>
    <row r="236" spans="1:4" ht="12" hidden="1" customHeight="1" outlineLevel="1">
      <c r="A236" s="155"/>
      <c r="B236" s="165">
        <v>3300</v>
      </c>
      <c r="C236" s="166" t="s">
        <v>142</v>
      </c>
      <c r="D236" s="164"/>
    </row>
    <row r="237" spans="1:4" ht="12" hidden="1" customHeight="1" outlineLevel="1">
      <c r="A237" s="155" t="s">
        <v>143</v>
      </c>
      <c r="B237" s="127">
        <v>4000</v>
      </c>
      <c r="C237" s="167" t="s">
        <v>144</v>
      </c>
      <c r="D237" s="154">
        <f>SUM(D238:D239)</f>
        <v>0</v>
      </c>
    </row>
    <row r="238" spans="1:4" ht="12" hidden="1" customHeight="1" outlineLevel="1">
      <c r="A238" s="155"/>
      <c r="B238" s="156">
        <v>4200</v>
      </c>
      <c r="C238" s="132" t="s">
        <v>145</v>
      </c>
      <c r="D238" s="133"/>
    </row>
    <row r="239" spans="1:4" ht="12" hidden="1" customHeight="1" outlineLevel="1">
      <c r="A239" s="155"/>
      <c r="B239" s="156">
        <v>4300</v>
      </c>
      <c r="C239" s="132" t="s">
        <v>146</v>
      </c>
      <c r="D239" s="133"/>
    </row>
    <row r="240" spans="1:4" ht="12" hidden="1" customHeight="1" outlineLevel="1">
      <c r="A240" s="155" t="s">
        <v>147</v>
      </c>
      <c r="B240" s="127">
        <v>5000</v>
      </c>
      <c r="C240" s="128" t="s">
        <v>148</v>
      </c>
      <c r="D240" s="129">
        <f>SUM(D241:D243)</f>
        <v>0</v>
      </c>
    </row>
    <row r="241" spans="1:4" ht="12" hidden="1" customHeight="1" outlineLevel="1">
      <c r="A241" s="155"/>
      <c r="B241" s="156">
        <v>5100</v>
      </c>
      <c r="C241" s="132" t="s">
        <v>149</v>
      </c>
      <c r="D241" s="133"/>
    </row>
    <row r="242" spans="1:4" ht="12" hidden="1" customHeight="1" outlineLevel="1">
      <c r="A242" s="155"/>
      <c r="B242" s="156">
        <v>5200</v>
      </c>
      <c r="C242" s="132" t="s">
        <v>150</v>
      </c>
      <c r="D242" s="133"/>
    </row>
    <row r="243" spans="1:4" ht="12" hidden="1" customHeight="1" outlineLevel="1">
      <c r="A243" s="155"/>
      <c r="B243" s="169">
        <v>5300</v>
      </c>
      <c r="C243" s="140" t="s">
        <v>151</v>
      </c>
      <c r="D243" s="133"/>
    </row>
    <row r="244" spans="1:4" ht="12" hidden="1" customHeight="1" outlineLevel="1">
      <c r="A244" s="155" t="s">
        <v>139</v>
      </c>
      <c r="B244" s="127">
        <v>6000</v>
      </c>
      <c r="C244" s="128" t="s">
        <v>152</v>
      </c>
      <c r="D244" s="129">
        <f>SUM(D245:D247)</f>
        <v>0</v>
      </c>
    </row>
    <row r="245" spans="1:4" ht="12" hidden="1" customHeight="1" outlineLevel="1">
      <c r="A245" s="155"/>
      <c r="B245" s="156">
        <v>6200</v>
      </c>
      <c r="C245" s="132" t="s">
        <v>153</v>
      </c>
      <c r="D245" s="133"/>
    </row>
    <row r="246" spans="1:4" ht="12" hidden="1" customHeight="1" outlineLevel="1">
      <c r="A246" s="155"/>
      <c r="B246" s="156">
        <v>6300</v>
      </c>
      <c r="C246" s="132" t="s">
        <v>154</v>
      </c>
      <c r="D246" s="133"/>
    </row>
    <row r="247" spans="1:4" ht="12" hidden="1" customHeight="1" outlineLevel="1">
      <c r="A247" s="155"/>
      <c r="B247" s="156">
        <v>6400</v>
      </c>
      <c r="C247" s="141" t="s">
        <v>155</v>
      </c>
      <c r="D247" s="133"/>
    </row>
    <row r="248" spans="1:4" ht="12" hidden="1" customHeight="1" outlineLevel="1">
      <c r="A248" s="155"/>
      <c r="B248" s="156">
        <v>6500</v>
      </c>
      <c r="C248" s="170" t="s">
        <v>209</v>
      </c>
      <c r="D248" s="133"/>
    </row>
    <row r="249" spans="1:4" ht="12" hidden="1" customHeight="1" outlineLevel="1">
      <c r="A249" s="155" t="s">
        <v>156</v>
      </c>
      <c r="B249" s="127">
        <v>7000</v>
      </c>
      <c r="C249" s="128" t="s">
        <v>157</v>
      </c>
      <c r="D249" s="129">
        <f>SUM(D250:D260)</f>
        <v>0</v>
      </c>
    </row>
    <row r="250" spans="1:4" ht="12" hidden="1" customHeight="1" outlineLevel="1">
      <c r="A250" s="155"/>
      <c r="B250" s="171" t="s">
        <v>210</v>
      </c>
      <c r="C250" s="172" t="s">
        <v>211</v>
      </c>
      <c r="D250" s="164">
        <v>0</v>
      </c>
    </row>
    <row r="251" spans="1:4" ht="12" hidden="1" customHeight="1" outlineLevel="1">
      <c r="A251" s="155"/>
      <c r="B251" s="171" t="s">
        <v>212</v>
      </c>
      <c r="C251" s="172" t="s">
        <v>213</v>
      </c>
      <c r="D251" s="164"/>
    </row>
    <row r="252" spans="1:4" ht="12" hidden="1" customHeight="1" outlineLevel="1">
      <c r="A252" s="155"/>
      <c r="B252" s="171" t="s">
        <v>214</v>
      </c>
      <c r="C252" s="172" t="s">
        <v>215</v>
      </c>
      <c r="D252" s="164"/>
    </row>
    <row r="253" spans="1:4" ht="12" hidden="1" customHeight="1" outlineLevel="1">
      <c r="A253" s="155"/>
      <c r="B253" s="171" t="s">
        <v>216</v>
      </c>
      <c r="C253" s="172" t="s">
        <v>217</v>
      </c>
      <c r="D253" s="164"/>
    </row>
    <row r="254" spans="1:4" ht="12" hidden="1" customHeight="1" outlineLevel="1">
      <c r="A254" s="155"/>
      <c r="B254" s="171" t="s">
        <v>218</v>
      </c>
      <c r="C254" s="172" t="s">
        <v>219</v>
      </c>
      <c r="D254" s="164"/>
    </row>
    <row r="255" spans="1:4" ht="12" hidden="1" customHeight="1" outlineLevel="1">
      <c r="A255" s="155"/>
      <c r="B255" s="156">
        <v>7220</v>
      </c>
      <c r="C255" s="172" t="s">
        <v>162</v>
      </c>
      <c r="D255" s="164"/>
    </row>
    <row r="256" spans="1:4" ht="12" hidden="1" customHeight="1" outlineLevel="1">
      <c r="A256" s="155"/>
      <c r="B256" s="156">
        <v>7240</v>
      </c>
      <c r="C256" s="172" t="s">
        <v>220</v>
      </c>
      <c r="D256" s="164"/>
    </row>
    <row r="257" spans="1:4" ht="12" hidden="1" customHeight="1" outlineLevel="1">
      <c r="A257" s="155"/>
      <c r="B257" s="156">
        <v>7260</v>
      </c>
      <c r="C257" s="172" t="s">
        <v>221</v>
      </c>
      <c r="D257" s="164"/>
    </row>
    <row r="258" spans="1:4" ht="12" hidden="1" customHeight="1" outlineLevel="1">
      <c r="A258" s="155"/>
      <c r="B258" s="156">
        <v>7270</v>
      </c>
      <c r="C258" s="172" t="s">
        <v>165</v>
      </c>
      <c r="D258" s="164"/>
    </row>
    <row r="259" spans="1:4" ht="12" hidden="1" customHeight="1" outlineLevel="1">
      <c r="A259" s="155"/>
      <c r="B259" s="173" t="s">
        <v>222</v>
      </c>
      <c r="C259" s="174" t="s">
        <v>223</v>
      </c>
      <c r="D259" s="164"/>
    </row>
    <row r="260" spans="1:4" ht="12" hidden="1" customHeight="1" outlineLevel="1">
      <c r="A260" s="155"/>
      <c r="B260" s="173" t="s">
        <v>224</v>
      </c>
      <c r="C260" s="175" t="s">
        <v>167</v>
      </c>
      <c r="D260" s="164"/>
    </row>
    <row r="261" spans="1:4" ht="12" hidden="1" customHeight="1" outlineLevel="1">
      <c r="A261" s="155"/>
      <c r="B261" s="177">
        <v>8000</v>
      </c>
      <c r="C261" s="178" t="s">
        <v>168</v>
      </c>
      <c r="D261" s="159">
        <f>SUM(D262:D263)</f>
        <v>0</v>
      </c>
    </row>
    <row r="262" spans="1:4" ht="12" hidden="1" customHeight="1" outlineLevel="1">
      <c r="A262" s="155"/>
      <c r="B262" s="165">
        <v>8100</v>
      </c>
      <c r="C262" s="180" t="s">
        <v>169</v>
      </c>
      <c r="D262" s="164"/>
    </row>
    <row r="263" spans="1:4" ht="12" hidden="1" customHeight="1" outlineLevel="1">
      <c r="A263" s="155" t="s">
        <v>81</v>
      </c>
      <c r="B263" s="165">
        <v>8900</v>
      </c>
      <c r="C263" s="181" t="s">
        <v>225</v>
      </c>
      <c r="D263" s="159"/>
    </row>
    <row r="264" spans="1:4" ht="12" hidden="1" customHeight="1" outlineLevel="1">
      <c r="A264" s="155"/>
      <c r="B264" s="165">
        <v>8100</v>
      </c>
      <c r="C264" s="180" t="s">
        <v>169</v>
      </c>
      <c r="D264" s="164"/>
    </row>
    <row r="265" spans="1:4" ht="12" hidden="1" customHeight="1" outlineLevel="1">
      <c r="A265" s="155"/>
      <c r="B265" s="165">
        <v>8900</v>
      </c>
      <c r="C265" s="181" t="s">
        <v>225</v>
      </c>
      <c r="D265" s="164"/>
    </row>
    <row r="266" spans="1:4" ht="12" hidden="1" customHeight="1" outlineLevel="1" collapsed="1">
      <c r="A266" s="187" t="s">
        <v>233</v>
      </c>
      <c r="B266" s="188"/>
      <c r="C266" s="189" t="s">
        <v>234</v>
      </c>
      <c r="D266" s="190">
        <f>D267+D284+D300</f>
        <v>0</v>
      </c>
    </row>
    <row r="267" spans="1:4" ht="12" hidden="1" customHeight="1" outlineLevel="1">
      <c r="A267" s="148" t="s">
        <v>33</v>
      </c>
      <c r="B267" s="149"/>
      <c r="C267" s="150" t="s">
        <v>231</v>
      </c>
      <c r="D267" s="151">
        <f>D268+D277+D278+D281+D288+D292</f>
        <v>0</v>
      </c>
    </row>
    <row r="268" spans="1:4" ht="12" hidden="1" customHeight="1" outlineLevel="1">
      <c r="A268" s="148" t="s">
        <v>130</v>
      </c>
      <c r="B268" s="152">
        <v>1000</v>
      </c>
      <c r="C268" s="153" t="s">
        <v>235</v>
      </c>
      <c r="D268" s="154">
        <f>SUM(D269:D275)</f>
        <v>0</v>
      </c>
    </row>
    <row r="269" spans="1:4" ht="12" hidden="1" customHeight="1" outlineLevel="1">
      <c r="A269" s="155"/>
      <c r="B269" s="156">
        <v>1100</v>
      </c>
      <c r="C269" s="132" t="s">
        <v>132</v>
      </c>
      <c r="D269" s="133"/>
    </row>
    <row r="270" spans="1:4" ht="12" hidden="1" customHeight="1" outlineLevel="1">
      <c r="A270" s="155"/>
      <c r="B270" s="156">
        <v>1200</v>
      </c>
      <c r="C270" s="141" t="s">
        <v>133</v>
      </c>
      <c r="D270" s="133"/>
    </row>
    <row r="271" spans="1:4" ht="12" hidden="1" customHeight="1" outlineLevel="1">
      <c r="A271" s="155"/>
      <c r="B271" s="156">
        <v>2100</v>
      </c>
      <c r="C271" s="132" t="s">
        <v>134</v>
      </c>
      <c r="D271" s="133"/>
    </row>
    <row r="272" spans="1:4" ht="12" hidden="1" customHeight="1" outlineLevel="1">
      <c r="A272" s="155"/>
      <c r="B272" s="156">
        <v>2200</v>
      </c>
      <c r="C272" s="132" t="s">
        <v>135</v>
      </c>
      <c r="D272" s="133"/>
    </row>
    <row r="273" spans="1:4" ht="12" hidden="1" customHeight="1" outlineLevel="1">
      <c r="A273" s="155"/>
      <c r="B273" s="156">
        <v>2300</v>
      </c>
      <c r="C273" s="132" t="s">
        <v>136</v>
      </c>
      <c r="D273" s="133"/>
    </row>
    <row r="274" spans="1:4" ht="12" hidden="1" customHeight="1" outlineLevel="1">
      <c r="A274" s="155"/>
      <c r="B274" s="156">
        <v>2400</v>
      </c>
      <c r="C274" s="160" t="s">
        <v>207</v>
      </c>
      <c r="D274" s="133"/>
    </row>
    <row r="275" spans="1:4" ht="12" hidden="1" customHeight="1" outlineLevel="1">
      <c r="A275" s="155"/>
      <c r="B275" s="156">
        <v>2500</v>
      </c>
      <c r="C275" s="160" t="s">
        <v>138</v>
      </c>
      <c r="D275" s="133"/>
    </row>
    <row r="276" spans="1:4" ht="12" hidden="1" customHeight="1" outlineLevel="1">
      <c r="A276" s="155"/>
      <c r="B276" s="127">
        <v>2275</v>
      </c>
      <c r="C276" s="161" t="s">
        <v>108</v>
      </c>
      <c r="D276" s="129"/>
    </row>
    <row r="277" spans="1:4" ht="12" hidden="1" customHeight="1" outlineLevel="1">
      <c r="A277" s="155" t="s">
        <v>139</v>
      </c>
      <c r="B277" s="127">
        <v>3000</v>
      </c>
      <c r="C277" s="162" t="s">
        <v>140</v>
      </c>
      <c r="D277" s="154">
        <f>SUM(D278:D279)</f>
        <v>0</v>
      </c>
    </row>
    <row r="278" spans="1:4" ht="12" hidden="1" customHeight="1" outlineLevel="1">
      <c r="A278" s="155"/>
      <c r="B278" s="156">
        <v>3200</v>
      </c>
      <c r="C278" s="163" t="s">
        <v>208</v>
      </c>
      <c r="D278" s="164"/>
    </row>
    <row r="279" spans="1:4" ht="12" hidden="1" customHeight="1" outlineLevel="1">
      <c r="A279" s="155"/>
      <c r="B279" s="165">
        <v>3300</v>
      </c>
      <c r="C279" s="166" t="s">
        <v>142</v>
      </c>
      <c r="D279" s="164"/>
    </row>
    <row r="280" spans="1:4" ht="12" hidden="1" customHeight="1" outlineLevel="1">
      <c r="A280" s="155" t="s">
        <v>143</v>
      </c>
      <c r="B280" s="127">
        <v>4000</v>
      </c>
      <c r="C280" s="167" t="s">
        <v>144</v>
      </c>
      <c r="D280" s="154">
        <f>SUM(D281:D282)</f>
        <v>0</v>
      </c>
    </row>
    <row r="281" spans="1:4" ht="12" hidden="1" customHeight="1" outlineLevel="1">
      <c r="A281" s="155"/>
      <c r="B281" s="156">
        <v>4200</v>
      </c>
      <c r="C281" s="132" t="s">
        <v>145</v>
      </c>
      <c r="D281" s="133"/>
    </row>
    <row r="282" spans="1:4" ht="12" hidden="1" customHeight="1" outlineLevel="1">
      <c r="A282" s="155"/>
      <c r="B282" s="156">
        <v>4300</v>
      </c>
      <c r="C282" s="132" t="s">
        <v>146</v>
      </c>
      <c r="D282" s="133"/>
    </row>
    <row r="283" spans="1:4" ht="12" hidden="1" customHeight="1" outlineLevel="1">
      <c r="A283" s="155" t="s">
        <v>147</v>
      </c>
      <c r="B283" s="127">
        <v>5000</v>
      </c>
      <c r="C283" s="128" t="s">
        <v>148</v>
      </c>
      <c r="D283" s="129">
        <f>SUM(D284:D286)</f>
        <v>0</v>
      </c>
    </row>
    <row r="284" spans="1:4" ht="12" hidden="1" customHeight="1" outlineLevel="1">
      <c r="A284" s="155"/>
      <c r="B284" s="156">
        <v>5100</v>
      </c>
      <c r="C284" s="132" t="s">
        <v>149</v>
      </c>
      <c r="D284" s="133"/>
    </row>
    <row r="285" spans="1:4" ht="12" hidden="1" customHeight="1" outlineLevel="1">
      <c r="A285" s="155"/>
      <c r="B285" s="156">
        <v>5200</v>
      </c>
      <c r="C285" s="132" t="s">
        <v>150</v>
      </c>
      <c r="D285" s="133"/>
    </row>
    <row r="286" spans="1:4" ht="12" hidden="1" customHeight="1" outlineLevel="1">
      <c r="A286" s="155"/>
      <c r="B286" s="169">
        <v>5300</v>
      </c>
      <c r="C286" s="140" t="s">
        <v>151</v>
      </c>
      <c r="D286" s="133"/>
    </row>
    <row r="287" spans="1:4" ht="12" hidden="1" customHeight="1" outlineLevel="1">
      <c r="A287" s="155" t="s">
        <v>139</v>
      </c>
      <c r="B287" s="127">
        <v>6000</v>
      </c>
      <c r="C287" s="128" t="s">
        <v>152</v>
      </c>
      <c r="D287" s="129">
        <f>SUM(D288:D290)</f>
        <v>0</v>
      </c>
    </row>
    <row r="288" spans="1:4" ht="12" hidden="1" customHeight="1" outlineLevel="1">
      <c r="A288" s="155"/>
      <c r="B288" s="156">
        <v>6200</v>
      </c>
      <c r="C288" s="132" t="s">
        <v>153</v>
      </c>
      <c r="D288" s="133"/>
    </row>
    <row r="289" spans="1:4" ht="12" hidden="1" customHeight="1" outlineLevel="1">
      <c r="A289" s="155"/>
      <c r="B289" s="156">
        <v>6300</v>
      </c>
      <c r="C289" s="132" t="s">
        <v>154</v>
      </c>
      <c r="D289" s="133"/>
    </row>
    <row r="290" spans="1:4" ht="12" hidden="1" customHeight="1" outlineLevel="1">
      <c r="A290" s="155"/>
      <c r="B290" s="156">
        <v>6400</v>
      </c>
      <c r="C290" s="141" t="s">
        <v>155</v>
      </c>
      <c r="D290" s="133"/>
    </row>
    <row r="291" spans="1:4" ht="12" hidden="1" customHeight="1" outlineLevel="1">
      <c r="A291" s="155" t="s">
        <v>156</v>
      </c>
      <c r="B291" s="127">
        <v>7000</v>
      </c>
      <c r="C291" s="128" t="s">
        <v>157</v>
      </c>
      <c r="D291" s="129">
        <f>SUM(D292:D298)</f>
        <v>0</v>
      </c>
    </row>
    <row r="292" spans="1:4" ht="12" hidden="1" customHeight="1" outlineLevel="1">
      <c r="A292" s="155"/>
      <c r="B292" s="156">
        <v>7211</v>
      </c>
      <c r="C292" s="141" t="s">
        <v>125</v>
      </c>
      <c r="D292" s="164"/>
    </row>
    <row r="293" spans="1:4" ht="12" hidden="1" customHeight="1" outlineLevel="1">
      <c r="A293" s="155"/>
      <c r="B293" s="156">
        <v>72130</v>
      </c>
      <c r="C293" s="141" t="s">
        <v>159</v>
      </c>
      <c r="D293" s="164"/>
    </row>
    <row r="294" spans="1:4" ht="12" hidden="1" customHeight="1" outlineLevel="1">
      <c r="A294" s="155"/>
      <c r="B294" s="156">
        <v>72140</v>
      </c>
      <c r="C294" s="141" t="s">
        <v>160</v>
      </c>
      <c r="D294" s="164"/>
    </row>
    <row r="295" spans="1:4" ht="12" hidden="1" customHeight="1" outlineLevel="1">
      <c r="A295" s="155"/>
      <c r="B295" s="156">
        <v>72150</v>
      </c>
      <c r="C295" s="141" t="s">
        <v>161</v>
      </c>
      <c r="D295" s="164"/>
    </row>
    <row r="296" spans="1:4" ht="12" hidden="1" customHeight="1" outlineLevel="1">
      <c r="A296" s="155"/>
      <c r="B296" s="156">
        <v>72600</v>
      </c>
      <c r="C296" s="132" t="s">
        <v>164</v>
      </c>
      <c r="D296" s="164"/>
    </row>
    <row r="297" spans="1:4" ht="12" hidden="1" customHeight="1" outlineLevel="1">
      <c r="A297" s="155"/>
      <c r="B297" s="156">
        <v>72410</v>
      </c>
      <c r="C297" s="140" t="s">
        <v>236</v>
      </c>
      <c r="D297" s="164"/>
    </row>
    <row r="298" spans="1:4" ht="12" hidden="1" customHeight="1" outlineLevel="1">
      <c r="A298" s="155"/>
      <c r="B298" s="156">
        <v>7270</v>
      </c>
      <c r="C298" s="132" t="s">
        <v>237</v>
      </c>
      <c r="D298" s="164"/>
    </row>
    <row r="299" spans="1:4" ht="12" hidden="1" customHeight="1" outlineLevel="1">
      <c r="A299" s="155" t="s">
        <v>81</v>
      </c>
      <c r="B299" s="177">
        <v>8000</v>
      </c>
      <c r="C299" s="178" t="s">
        <v>168</v>
      </c>
      <c r="D299" s="159">
        <f>SUM(D300:D301)</f>
        <v>0</v>
      </c>
    </row>
    <row r="300" spans="1:4" ht="12" hidden="1" customHeight="1" outlineLevel="1">
      <c r="A300" s="155"/>
      <c r="B300" s="165">
        <v>8100</v>
      </c>
      <c r="C300" s="180" t="s">
        <v>169</v>
      </c>
      <c r="D300" s="164"/>
    </row>
    <row r="301" spans="1:4" ht="12" hidden="1" customHeight="1" outlineLevel="1">
      <c r="A301" s="155"/>
      <c r="B301" s="165">
        <v>8900</v>
      </c>
      <c r="C301" s="181" t="s">
        <v>225</v>
      </c>
      <c r="D301" s="164"/>
    </row>
    <row r="302" spans="1:4" ht="12" hidden="1" customHeight="1" outlineLevel="1">
      <c r="A302" s="191" t="s">
        <v>238</v>
      </c>
      <c r="B302" s="192"/>
      <c r="C302" s="193" t="s">
        <v>239</v>
      </c>
      <c r="D302" s="194">
        <v>0</v>
      </c>
    </row>
    <row r="303" spans="1:4" ht="12" hidden="1" customHeight="1" outlineLevel="1">
      <c r="A303" s="148" t="s">
        <v>33</v>
      </c>
      <c r="B303" s="149"/>
      <c r="C303" s="150" t="s">
        <v>231</v>
      </c>
      <c r="D303" s="151">
        <v>0</v>
      </c>
    </row>
    <row r="304" spans="1:4" ht="12" hidden="1" customHeight="1" outlineLevel="1">
      <c r="A304" s="148" t="s">
        <v>130</v>
      </c>
      <c r="B304" s="152">
        <v>1000</v>
      </c>
      <c r="C304" s="153" t="s">
        <v>235</v>
      </c>
      <c r="D304" s="154">
        <v>0</v>
      </c>
    </row>
    <row r="305" spans="1:4" ht="12" hidden="1" customHeight="1" outlineLevel="1">
      <c r="A305" s="155"/>
      <c r="B305" s="156">
        <v>1100</v>
      </c>
      <c r="C305" s="132" t="s">
        <v>132</v>
      </c>
      <c r="D305" s="133"/>
    </row>
    <row r="306" spans="1:4" ht="12" hidden="1" customHeight="1" outlineLevel="1">
      <c r="A306" s="155"/>
      <c r="B306" s="156">
        <v>1200</v>
      </c>
      <c r="C306" s="141" t="s">
        <v>133</v>
      </c>
      <c r="D306" s="133"/>
    </row>
    <row r="307" spans="1:4" ht="12" hidden="1" customHeight="1" outlineLevel="1">
      <c r="A307" s="155"/>
      <c r="B307" s="156">
        <v>2100</v>
      </c>
      <c r="C307" s="132" t="s">
        <v>134</v>
      </c>
      <c r="D307" s="133"/>
    </row>
    <row r="308" spans="1:4" ht="12" hidden="1" customHeight="1" outlineLevel="1">
      <c r="A308" s="155"/>
      <c r="B308" s="156">
        <v>2200</v>
      </c>
      <c r="C308" s="132" t="s">
        <v>135</v>
      </c>
      <c r="D308" s="133"/>
    </row>
    <row r="309" spans="1:4" ht="12" hidden="1" customHeight="1" outlineLevel="1">
      <c r="A309" s="155"/>
      <c r="B309" s="156">
        <v>2300</v>
      </c>
      <c r="C309" s="132" t="s">
        <v>136</v>
      </c>
      <c r="D309" s="133"/>
    </row>
    <row r="310" spans="1:4" ht="12" hidden="1" customHeight="1" outlineLevel="1">
      <c r="A310" s="155"/>
      <c r="B310" s="156">
        <v>2400</v>
      </c>
      <c r="C310" s="160" t="s">
        <v>207</v>
      </c>
      <c r="D310" s="133"/>
    </row>
    <row r="311" spans="1:4" ht="12" hidden="1" customHeight="1" outlineLevel="1">
      <c r="A311" s="155"/>
      <c r="B311" s="156">
        <v>2500</v>
      </c>
      <c r="C311" s="160" t="s">
        <v>138</v>
      </c>
      <c r="D311" s="133"/>
    </row>
    <row r="312" spans="1:4" ht="12" hidden="1" customHeight="1" outlineLevel="1">
      <c r="A312" s="155"/>
      <c r="B312" s="127">
        <v>2275</v>
      </c>
      <c r="C312" s="161" t="s">
        <v>108</v>
      </c>
      <c r="D312" s="129"/>
    </row>
    <row r="313" spans="1:4" ht="12" hidden="1" customHeight="1" outlineLevel="1">
      <c r="A313" s="155" t="s">
        <v>139</v>
      </c>
      <c r="B313" s="127">
        <v>3000</v>
      </c>
      <c r="C313" s="162" t="s">
        <v>140</v>
      </c>
      <c r="D313" s="129">
        <v>0</v>
      </c>
    </row>
    <row r="314" spans="1:4" ht="12" hidden="1" customHeight="1" outlineLevel="1">
      <c r="A314" s="155"/>
      <c r="B314" s="156">
        <v>3200</v>
      </c>
      <c r="C314" s="163" t="s">
        <v>208</v>
      </c>
      <c r="D314" s="164"/>
    </row>
    <row r="315" spans="1:4" ht="12" hidden="1" customHeight="1" outlineLevel="1">
      <c r="A315" s="155"/>
      <c r="B315" s="165">
        <v>3300</v>
      </c>
      <c r="C315" s="166" t="s">
        <v>142</v>
      </c>
      <c r="D315" s="164"/>
    </row>
    <row r="316" spans="1:4" ht="12" hidden="1" customHeight="1" outlineLevel="1">
      <c r="A316" s="155" t="s">
        <v>143</v>
      </c>
      <c r="B316" s="127">
        <v>4000</v>
      </c>
      <c r="C316" s="167" t="s">
        <v>144</v>
      </c>
      <c r="D316" s="129">
        <v>0</v>
      </c>
    </row>
    <row r="317" spans="1:4" ht="12" hidden="1" customHeight="1" outlineLevel="1">
      <c r="A317" s="155"/>
      <c r="B317" s="156">
        <v>4200</v>
      </c>
      <c r="C317" s="132" t="s">
        <v>145</v>
      </c>
      <c r="D317" s="133"/>
    </row>
    <row r="318" spans="1:4" ht="12" hidden="1" customHeight="1" outlineLevel="1">
      <c r="A318" s="155"/>
      <c r="B318" s="156">
        <v>4300</v>
      </c>
      <c r="C318" s="132" t="s">
        <v>146</v>
      </c>
      <c r="D318" s="133"/>
    </row>
    <row r="319" spans="1:4" ht="12" hidden="1" customHeight="1" outlineLevel="1">
      <c r="A319" s="155" t="s">
        <v>147</v>
      </c>
      <c r="B319" s="127">
        <v>5000</v>
      </c>
      <c r="C319" s="128" t="s">
        <v>148</v>
      </c>
      <c r="D319" s="129">
        <v>0</v>
      </c>
    </row>
    <row r="320" spans="1:4" ht="12" hidden="1" customHeight="1" outlineLevel="1">
      <c r="A320" s="155"/>
      <c r="B320" s="156">
        <v>5100</v>
      </c>
      <c r="C320" s="132" t="s">
        <v>149</v>
      </c>
      <c r="D320" s="133"/>
    </row>
    <row r="321" spans="1:4" ht="12" hidden="1" customHeight="1" outlineLevel="1">
      <c r="A321" s="155"/>
      <c r="B321" s="156">
        <v>5200</v>
      </c>
      <c r="C321" s="132" t="s">
        <v>150</v>
      </c>
      <c r="D321" s="133"/>
    </row>
    <row r="322" spans="1:4" ht="12" hidden="1" customHeight="1" outlineLevel="1">
      <c r="A322" s="155"/>
      <c r="B322" s="169">
        <v>5300</v>
      </c>
      <c r="C322" s="140" t="s">
        <v>151</v>
      </c>
      <c r="D322" s="133"/>
    </row>
    <row r="323" spans="1:4" ht="12" hidden="1" customHeight="1" outlineLevel="1">
      <c r="A323" s="155" t="s">
        <v>139</v>
      </c>
      <c r="B323" s="127">
        <v>6000</v>
      </c>
      <c r="C323" s="128" t="s">
        <v>152</v>
      </c>
      <c r="D323" s="129">
        <v>0</v>
      </c>
    </row>
    <row r="324" spans="1:4" ht="12" hidden="1" customHeight="1" outlineLevel="1">
      <c r="A324" s="155"/>
      <c r="B324" s="156">
        <v>6200</v>
      </c>
      <c r="C324" s="132" t="s">
        <v>153</v>
      </c>
      <c r="D324" s="133"/>
    </row>
    <row r="325" spans="1:4" ht="12" hidden="1" customHeight="1" outlineLevel="1">
      <c r="A325" s="155"/>
      <c r="B325" s="156">
        <v>6300</v>
      </c>
      <c r="C325" s="132" t="s">
        <v>154</v>
      </c>
      <c r="D325" s="133"/>
    </row>
    <row r="326" spans="1:4" ht="12" hidden="1" customHeight="1" outlineLevel="1">
      <c r="A326" s="155"/>
      <c r="B326" s="156">
        <v>6400</v>
      </c>
      <c r="C326" s="141" t="s">
        <v>155</v>
      </c>
      <c r="D326" s="133"/>
    </row>
    <row r="327" spans="1:4" ht="12" hidden="1" customHeight="1" outlineLevel="1">
      <c r="A327" s="155" t="s">
        <v>156</v>
      </c>
      <c r="B327" s="127">
        <v>7000</v>
      </c>
      <c r="C327" s="128" t="s">
        <v>157</v>
      </c>
      <c r="D327" s="129">
        <v>0</v>
      </c>
    </row>
    <row r="328" spans="1:4" ht="12" hidden="1" customHeight="1" outlineLevel="1">
      <c r="A328" s="155"/>
      <c r="B328" s="156">
        <v>7211</v>
      </c>
      <c r="C328" s="141" t="s">
        <v>125</v>
      </c>
      <c r="D328" s="164"/>
    </row>
    <row r="329" spans="1:4" ht="12" hidden="1" customHeight="1" outlineLevel="1">
      <c r="A329" s="155"/>
      <c r="B329" s="156">
        <v>72130</v>
      </c>
      <c r="C329" s="141" t="s">
        <v>159</v>
      </c>
      <c r="D329" s="164"/>
    </row>
    <row r="330" spans="1:4" ht="12" hidden="1" customHeight="1" outlineLevel="1">
      <c r="A330" s="155"/>
      <c r="B330" s="156">
        <v>72140</v>
      </c>
      <c r="C330" s="141" t="s">
        <v>160</v>
      </c>
      <c r="D330" s="164"/>
    </row>
    <row r="331" spans="1:4" ht="12" hidden="1" customHeight="1" outlineLevel="1">
      <c r="A331" s="155"/>
      <c r="B331" s="156">
        <v>72150</v>
      </c>
      <c r="C331" s="141" t="s">
        <v>161</v>
      </c>
      <c r="D331" s="164"/>
    </row>
    <row r="332" spans="1:4" ht="12" hidden="1" customHeight="1" outlineLevel="1">
      <c r="A332" s="155"/>
      <c r="B332" s="156">
        <v>72600</v>
      </c>
      <c r="C332" s="132" t="s">
        <v>164</v>
      </c>
      <c r="D332" s="164"/>
    </row>
    <row r="333" spans="1:4" ht="12" hidden="1" customHeight="1" outlineLevel="1">
      <c r="A333" s="155"/>
      <c r="B333" s="156">
        <v>72410</v>
      </c>
      <c r="C333" s="140" t="s">
        <v>236</v>
      </c>
      <c r="D333" s="164"/>
    </row>
    <row r="334" spans="1:4" ht="12" hidden="1" customHeight="1" outlineLevel="1">
      <c r="A334" s="155"/>
      <c r="B334" s="156">
        <v>7270</v>
      </c>
      <c r="C334" s="132" t="s">
        <v>237</v>
      </c>
      <c r="D334" s="164"/>
    </row>
    <row r="335" spans="1:4" ht="12" hidden="1" customHeight="1" outlineLevel="1">
      <c r="A335" s="155" t="s">
        <v>81</v>
      </c>
      <c r="B335" s="177">
        <v>8000</v>
      </c>
      <c r="C335" s="178" t="s">
        <v>168</v>
      </c>
      <c r="D335" s="159">
        <v>0</v>
      </c>
    </row>
    <row r="336" spans="1:4" ht="12" hidden="1" customHeight="1" outlineLevel="1">
      <c r="A336" s="155"/>
      <c r="B336" s="165">
        <v>8100</v>
      </c>
      <c r="C336" s="180" t="s">
        <v>169</v>
      </c>
      <c r="D336" s="159"/>
    </row>
    <row r="337" spans="1:4" ht="12" hidden="1" customHeight="1" outlineLevel="1">
      <c r="A337" s="155"/>
      <c r="B337" s="165">
        <v>8900</v>
      </c>
      <c r="C337" s="181" t="s">
        <v>225</v>
      </c>
      <c r="D337" s="159"/>
    </row>
    <row r="338" spans="1:4" ht="17.100000000000001" customHeight="1" collapsed="1">
      <c r="A338" s="145" t="s">
        <v>109</v>
      </c>
      <c r="B338" s="146"/>
      <c r="C338" s="147" t="s">
        <v>110</v>
      </c>
      <c r="D338" s="195">
        <f>D339+D356+D377</f>
        <v>448097</v>
      </c>
    </row>
    <row r="339" spans="1:4" ht="12" customHeight="1">
      <c r="A339" s="148" t="s">
        <v>33</v>
      </c>
      <c r="B339" s="149"/>
      <c r="C339" s="150" t="s">
        <v>129</v>
      </c>
      <c r="D339" s="151">
        <f>D340+D349+D350+D353+D365+D369+D343+D360</f>
        <v>413401</v>
      </c>
    </row>
    <row r="340" spans="1:4" ht="12" customHeight="1">
      <c r="A340" s="148" t="s">
        <v>130</v>
      </c>
      <c r="B340" s="152">
        <v>1000</v>
      </c>
      <c r="C340" s="153" t="s">
        <v>205</v>
      </c>
      <c r="D340" s="154">
        <f>SUM(D341:D342)</f>
        <v>346920</v>
      </c>
    </row>
    <row r="341" spans="1:4" ht="12" customHeight="1">
      <c r="A341" s="155"/>
      <c r="B341" s="156">
        <v>1100</v>
      </c>
      <c r="C341" s="132" t="s">
        <v>132</v>
      </c>
      <c r="D341" s="133">
        <f>D383+D425</f>
        <v>267127</v>
      </c>
    </row>
    <row r="342" spans="1:4" ht="12" customHeight="1">
      <c r="A342" s="155"/>
      <c r="B342" s="156">
        <v>1200</v>
      </c>
      <c r="C342" s="141" t="s">
        <v>133</v>
      </c>
      <c r="D342" s="133">
        <f>D384+D426</f>
        <v>79793</v>
      </c>
    </row>
    <row r="343" spans="1:4" ht="12" customHeight="1">
      <c r="A343" s="155"/>
      <c r="B343" s="157">
        <v>2000</v>
      </c>
      <c r="C343" s="158" t="s">
        <v>206</v>
      </c>
      <c r="D343" s="159">
        <f>SUM(D344:D348)</f>
        <v>66481</v>
      </c>
    </row>
    <row r="344" spans="1:4" ht="12" customHeight="1">
      <c r="A344" s="155"/>
      <c r="B344" s="156">
        <v>2100</v>
      </c>
      <c r="C344" s="132" t="s">
        <v>134</v>
      </c>
      <c r="D344" s="133">
        <f t="shared" ref="D344:D349" si="2">D386+D428</f>
        <v>375</v>
      </c>
    </row>
    <row r="345" spans="1:4" ht="12" customHeight="1" outlineLevel="1">
      <c r="A345" s="155"/>
      <c r="B345" s="156">
        <v>2200</v>
      </c>
      <c r="C345" s="132" t="s">
        <v>135</v>
      </c>
      <c r="D345" s="133">
        <f t="shared" si="2"/>
        <v>49235</v>
      </c>
    </row>
    <row r="346" spans="1:4" ht="12" customHeight="1">
      <c r="A346" s="155"/>
      <c r="B346" s="156">
        <v>2300</v>
      </c>
      <c r="C346" s="132" t="s">
        <v>136</v>
      </c>
      <c r="D346" s="133">
        <f t="shared" si="2"/>
        <v>16751</v>
      </c>
    </row>
    <row r="347" spans="1:4" ht="12" hidden="1" customHeight="1" outlineLevel="1">
      <c r="A347" s="155"/>
      <c r="B347" s="156">
        <v>2400</v>
      </c>
      <c r="C347" s="160" t="s">
        <v>207</v>
      </c>
      <c r="D347" s="133">
        <f t="shared" si="2"/>
        <v>0</v>
      </c>
    </row>
    <row r="348" spans="1:4" ht="12" customHeight="1" collapsed="1">
      <c r="A348" s="155"/>
      <c r="B348" s="156">
        <v>2500</v>
      </c>
      <c r="C348" s="160" t="s">
        <v>138</v>
      </c>
      <c r="D348" s="133">
        <f t="shared" si="2"/>
        <v>120</v>
      </c>
    </row>
    <row r="349" spans="1:4" ht="12" hidden="1" customHeight="1" outlineLevel="1">
      <c r="A349" s="155"/>
      <c r="B349" s="127">
        <v>2275</v>
      </c>
      <c r="C349" s="161" t="s">
        <v>108</v>
      </c>
      <c r="D349" s="133">
        <f t="shared" si="2"/>
        <v>0</v>
      </c>
    </row>
    <row r="350" spans="1:4" ht="12" hidden="1" customHeight="1" outlineLevel="1">
      <c r="A350" s="155" t="s">
        <v>139</v>
      </c>
      <c r="B350" s="127">
        <v>3000</v>
      </c>
      <c r="C350" s="162" t="s">
        <v>140</v>
      </c>
      <c r="D350" s="129">
        <f>SUM(D351:D352)</f>
        <v>0</v>
      </c>
    </row>
    <row r="351" spans="1:4" ht="12" hidden="1" customHeight="1" outlineLevel="1">
      <c r="A351" s="155"/>
      <c r="B351" s="156">
        <v>3200</v>
      </c>
      <c r="C351" s="163" t="s">
        <v>208</v>
      </c>
      <c r="D351" s="133">
        <f>D393+D435</f>
        <v>0</v>
      </c>
    </row>
    <row r="352" spans="1:4" ht="12" hidden="1" customHeight="1" outlineLevel="1">
      <c r="A352" s="155"/>
      <c r="B352" s="165">
        <v>3300</v>
      </c>
      <c r="C352" s="166" t="s">
        <v>142</v>
      </c>
      <c r="D352" s="133">
        <f>D394+D436</f>
        <v>0</v>
      </c>
    </row>
    <row r="353" spans="1:4" ht="12" hidden="1" customHeight="1" outlineLevel="1">
      <c r="A353" s="155" t="s">
        <v>143</v>
      </c>
      <c r="B353" s="127">
        <v>4000</v>
      </c>
      <c r="C353" s="167" t="s">
        <v>144</v>
      </c>
      <c r="D353" s="129">
        <f>SUM(D354:D355)</f>
        <v>0</v>
      </c>
    </row>
    <row r="354" spans="1:4" ht="12" hidden="1" customHeight="1" outlineLevel="1">
      <c r="A354" s="155"/>
      <c r="B354" s="156">
        <v>4200</v>
      </c>
      <c r="C354" s="132" t="s">
        <v>145</v>
      </c>
      <c r="D354" s="133">
        <f>D396+D438</f>
        <v>0</v>
      </c>
    </row>
    <row r="355" spans="1:4" ht="12" hidden="1" customHeight="1" outlineLevel="1">
      <c r="A355" s="155"/>
      <c r="B355" s="156">
        <v>4300</v>
      </c>
      <c r="C355" s="132" t="s">
        <v>146</v>
      </c>
      <c r="D355" s="133">
        <f>D397+D439</f>
        <v>0</v>
      </c>
    </row>
    <row r="356" spans="1:4" ht="12" customHeight="1" collapsed="1">
      <c r="A356" s="155" t="s">
        <v>147</v>
      </c>
      <c r="B356" s="127">
        <v>5000</v>
      </c>
      <c r="C356" s="128" t="s">
        <v>148</v>
      </c>
      <c r="D356" s="129">
        <f>SUM(D357:D359)</f>
        <v>34696</v>
      </c>
    </row>
    <row r="357" spans="1:4" ht="12" customHeight="1" outlineLevel="1">
      <c r="A357" s="155"/>
      <c r="B357" s="156">
        <v>5100</v>
      </c>
      <c r="C357" s="132" t="s">
        <v>149</v>
      </c>
      <c r="D357" s="133">
        <f>D399+D441</f>
        <v>16565</v>
      </c>
    </row>
    <row r="358" spans="1:4" ht="12" customHeight="1">
      <c r="A358" s="155"/>
      <c r="B358" s="156">
        <v>5200</v>
      </c>
      <c r="C358" s="132" t="s">
        <v>150</v>
      </c>
      <c r="D358" s="133">
        <f>D400+D442</f>
        <v>18131</v>
      </c>
    </row>
    <row r="359" spans="1:4" ht="12" hidden="1" customHeight="1" outlineLevel="1">
      <c r="A359" s="155"/>
      <c r="B359" s="169">
        <v>5300</v>
      </c>
      <c r="C359" s="140" t="s">
        <v>151</v>
      </c>
      <c r="D359" s="133">
        <f>D401+D443</f>
        <v>0</v>
      </c>
    </row>
    <row r="360" spans="1:4" ht="12" hidden="1" customHeight="1" outlineLevel="1">
      <c r="A360" s="155"/>
      <c r="B360" s="127">
        <v>6000</v>
      </c>
      <c r="C360" s="128" t="s">
        <v>152</v>
      </c>
      <c r="D360" s="159">
        <f>SUM(D361:D363)</f>
        <v>0</v>
      </c>
    </row>
    <row r="361" spans="1:4" ht="12" hidden="1" customHeight="1" outlineLevel="1">
      <c r="A361" s="155"/>
      <c r="B361" s="156">
        <v>6200</v>
      </c>
      <c r="C361" s="132" t="s">
        <v>153</v>
      </c>
      <c r="D361" s="133">
        <f>D403+D445</f>
        <v>0</v>
      </c>
    </row>
    <row r="362" spans="1:4" ht="12" hidden="1" customHeight="1" outlineLevel="1">
      <c r="A362" s="155"/>
      <c r="B362" s="156">
        <v>6300</v>
      </c>
      <c r="C362" s="132" t="s">
        <v>154</v>
      </c>
      <c r="D362" s="133">
        <f>D404+D446</f>
        <v>0</v>
      </c>
    </row>
    <row r="363" spans="1:4" ht="12" hidden="1" customHeight="1" outlineLevel="1">
      <c r="A363" s="155"/>
      <c r="B363" s="156">
        <v>6400</v>
      </c>
      <c r="C363" s="141" t="s">
        <v>155</v>
      </c>
      <c r="D363" s="133">
        <f>D405+D447</f>
        <v>0</v>
      </c>
    </row>
    <row r="364" spans="1:4" ht="12" hidden="1" customHeight="1" outlineLevel="1">
      <c r="A364" s="155"/>
      <c r="B364" s="156">
        <v>6500</v>
      </c>
      <c r="C364" s="170" t="s">
        <v>209</v>
      </c>
      <c r="D364" s="133"/>
    </row>
    <row r="365" spans="1:4" ht="12" hidden="1" customHeight="1" outlineLevel="1">
      <c r="A365" s="155" t="s">
        <v>139</v>
      </c>
      <c r="B365" s="127">
        <v>7000</v>
      </c>
      <c r="C365" s="128" t="s">
        <v>157</v>
      </c>
      <c r="D365" s="129">
        <f>SUM(D366:D368)</f>
        <v>0</v>
      </c>
    </row>
    <row r="366" spans="1:4" ht="12" hidden="1" customHeight="1" outlineLevel="1">
      <c r="A366" s="155"/>
      <c r="B366" s="171" t="s">
        <v>210</v>
      </c>
      <c r="C366" s="172" t="s">
        <v>211</v>
      </c>
      <c r="D366" s="133">
        <f t="shared" ref="D366:D376" si="3">D408+D450</f>
        <v>0</v>
      </c>
    </row>
    <row r="367" spans="1:4" ht="12" hidden="1" customHeight="1" outlineLevel="1">
      <c r="A367" s="155"/>
      <c r="B367" s="171" t="s">
        <v>212</v>
      </c>
      <c r="C367" s="172" t="s">
        <v>213</v>
      </c>
      <c r="D367" s="133">
        <f t="shared" si="3"/>
        <v>0</v>
      </c>
    </row>
    <row r="368" spans="1:4" ht="12" hidden="1" customHeight="1" outlineLevel="1">
      <c r="A368" s="155"/>
      <c r="B368" s="171" t="s">
        <v>214</v>
      </c>
      <c r="C368" s="172" t="s">
        <v>215</v>
      </c>
      <c r="D368" s="133">
        <f t="shared" si="3"/>
        <v>0</v>
      </c>
    </row>
    <row r="369" spans="1:4" ht="12" hidden="1" customHeight="1" outlineLevel="1">
      <c r="A369" s="155" t="s">
        <v>156</v>
      </c>
      <c r="B369" s="171" t="s">
        <v>216</v>
      </c>
      <c r="C369" s="172" t="s">
        <v>217</v>
      </c>
      <c r="D369" s="129">
        <f t="shared" si="3"/>
        <v>0</v>
      </c>
    </row>
    <row r="370" spans="1:4" ht="12" hidden="1" customHeight="1" outlineLevel="1">
      <c r="A370" s="155"/>
      <c r="B370" s="171" t="s">
        <v>218</v>
      </c>
      <c r="C370" s="172" t="s">
        <v>219</v>
      </c>
      <c r="D370" s="133">
        <f t="shared" si="3"/>
        <v>0</v>
      </c>
    </row>
    <row r="371" spans="1:4" ht="12" hidden="1" customHeight="1" outlineLevel="1">
      <c r="A371" s="155"/>
      <c r="B371" s="156">
        <v>7220</v>
      </c>
      <c r="C371" s="172" t="s">
        <v>162</v>
      </c>
      <c r="D371" s="133">
        <f t="shared" si="3"/>
        <v>0</v>
      </c>
    </row>
    <row r="372" spans="1:4" ht="12" hidden="1" customHeight="1" outlineLevel="1">
      <c r="A372" s="155"/>
      <c r="B372" s="156">
        <v>7240</v>
      </c>
      <c r="C372" s="172" t="s">
        <v>220</v>
      </c>
      <c r="D372" s="133">
        <f t="shared" si="3"/>
        <v>0</v>
      </c>
    </row>
    <row r="373" spans="1:4" ht="12" hidden="1" customHeight="1" outlineLevel="1">
      <c r="A373" s="155"/>
      <c r="B373" s="156">
        <v>7260</v>
      </c>
      <c r="C373" s="172" t="s">
        <v>221</v>
      </c>
      <c r="D373" s="133">
        <f t="shared" si="3"/>
        <v>0</v>
      </c>
    </row>
    <row r="374" spans="1:4" ht="12" hidden="1" customHeight="1" outlineLevel="1">
      <c r="A374" s="155"/>
      <c r="B374" s="156">
        <v>7270</v>
      </c>
      <c r="C374" s="172" t="s">
        <v>165</v>
      </c>
      <c r="D374" s="133">
        <f t="shared" si="3"/>
        <v>0</v>
      </c>
    </row>
    <row r="375" spans="1:4" ht="12" hidden="1" customHeight="1" outlineLevel="1">
      <c r="A375" s="155"/>
      <c r="B375" s="173" t="s">
        <v>222</v>
      </c>
      <c r="C375" s="174" t="s">
        <v>223</v>
      </c>
      <c r="D375" s="133">
        <f t="shared" si="3"/>
        <v>0</v>
      </c>
    </row>
    <row r="376" spans="1:4" ht="12" hidden="1" customHeight="1" outlineLevel="1">
      <c r="A376" s="155"/>
      <c r="B376" s="173" t="s">
        <v>224</v>
      </c>
      <c r="C376" s="175" t="s">
        <v>167</v>
      </c>
      <c r="D376" s="133">
        <f t="shared" si="3"/>
        <v>0</v>
      </c>
    </row>
    <row r="377" spans="1:4" ht="12" hidden="1" customHeight="1" outlineLevel="1">
      <c r="A377" s="155" t="s">
        <v>81</v>
      </c>
      <c r="B377" s="177">
        <v>8000</v>
      </c>
      <c r="C377" s="178" t="s">
        <v>168</v>
      </c>
      <c r="D377" s="159">
        <f>SUM(D378:D379)</f>
        <v>0</v>
      </c>
    </row>
    <row r="378" spans="1:4" ht="12" hidden="1" customHeight="1" outlineLevel="1">
      <c r="A378" s="155"/>
      <c r="B378" s="165">
        <v>8100</v>
      </c>
      <c r="C378" s="180" t="s">
        <v>169</v>
      </c>
      <c r="D378" s="133">
        <f>D420+D462</f>
        <v>0</v>
      </c>
    </row>
    <row r="379" spans="1:4" ht="12" hidden="1" customHeight="1" outlineLevel="1">
      <c r="A379" s="155"/>
      <c r="B379" s="165">
        <v>8900</v>
      </c>
      <c r="C379" s="181" t="s">
        <v>225</v>
      </c>
      <c r="D379" s="133">
        <f>D421+D463</f>
        <v>0</v>
      </c>
    </row>
    <row r="380" spans="1:4" ht="12" customHeight="1" collapsed="1">
      <c r="A380" s="403" t="s">
        <v>240</v>
      </c>
      <c r="B380" s="404"/>
      <c r="C380" s="405" t="s">
        <v>241</v>
      </c>
      <c r="D380" s="406">
        <f>D381+D398+D419</f>
        <v>431532</v>
      </c>
    </row>
    <row r="381" spans="1:4" ht="12" customHeight="1">
      <c r="A381" s="148" t="s">
        <v>33</v>
      </c>
      <c r="B381" s="149"/>
      <c r="C381" s="150" t="s">
        <v>129</v>
      </c>
      <c r="D381" s="151">
        <f>D382+D391+D392+D395+D402+D407+D385</f>
        <v>413401</v>
      </c>
    </row>
    <row r="382" spans="1:4" ht="12" customHeight="1">
      <c r="A382" s="148" t="s">
        <v>130</v>
      </c>
      <c r="B382" s="152">
        <v>1000</v>
      </c>
      <c r="C382" s="153" t="s">
        <v>205</v>
      </c>
      <c r="D382" s="154">
        <f>SUM(D383:D384)</f>
        <v>346920</v>
      </c>
    </row>
    <row r="383" spans="1:4" ht="12" customHeight="1">
      <c r="A383" s="155"/>
      <c r="B383" s="156">
        <v>1100</v>
      </c>
      <c r="C383" s="132" t="s">
        <v>132</v>
      </c>
      <c r="D383" s="133">
        <v>267127</v>
      </c>
    </row>
    <row r="384" spans="1:4" ht="12" customHeight="1">
      <c r="A384" s="155"/>
      <c r="B384" s="156">
        <v>1200</v>
      </c>
      <c r="C384" s="141" t="s">
        <v>133</v>
      </c>
      <c r="D384" s="133">
        <v>79793</v>
      </c>
    </row>
    <row r="385" spans="1:4" ht="12" customHeight="1" outlineLevel="1">
      <c r="A385" s="155"/>
      <c r="B385" s="157">
        <v>2000</v>
      </c>
      <c r="C385" s="158" t="s">
        <v>206</v>
      </c>
      <c r="D385" s="159">
        <f>SUM(D386:D390)</f>
        <v>66481</v>
      </c>
    </row>
    <row r="386" spans="1:4" ht="12" customHeight="1">
      <c r="A386" s="155"/>
      <c r="B386" s="156">
        <v>2100</v>
      </c>
      <c r="C386" s="132" t="s">
        <v>134</v>
      </c>
      <c r="D386" s="133">
        <v>375</v>
      </c>
    </row>
    <row r="387" spans="1:4" ht="12" customHeight="1">
      <c r="A387" s="155"/>
      <c r="B387" s="156">
        <v>2200</v>
      </c>
      <c r="C387" s="132" t="s">
        <v>135</v>
      </c>
      <c r="D387" s="133">
        <v>49235</v>
      </c>
    </row>
    <row r="388" spans="1:4" ht="12" customHeight="1" outlineLevel="1">
      <c r="A388" s="155"/>
      <c r="B388" s="156">
        <v>2300</v>
      </c>
      <c r="C388" s="132" t="s">
        <v>136</v>
      </c>
      <c r="D388" s="133">
        <v>16751</v>
      </c>
    </row>
    <row r="389" spans="1:4" ht="12" customHeight="1">
      <c r="A389" s="155"/>
      <c r="B389" s="156">
        <v>2400</v>
      </c>
      <c r="C389" s="160" t="s">
        <v>207</v>
      </c>
      <c r="D389" s="133">
        <v>0</v>
      </c>
    </row>
    <row r="390" spans="1:4" ht="12" customHeight="1">
      <c r="A390" s="155"/>
      <c r="B390" s="156">
        <v>2500</v>
      </c>
      <c r="C390" s="160" t="s">
        <v>138</v>
      </c>
      <c r="D390" s="133">
        <v>120</v>
      </c>
    </row>
    <row r="391" spans="1:4" ht="12" hidden="1" customHeight="1" outlineLevel="1">
      <c r="A391" s="155" t="s">
        <v>139</v>
      </c>
      <c r="B391" s="127">
        <v>2275</v>
      </c>
      <c r="C391" s="161" t="s">
        <v>108</v>
      </c>
      <c r="D391" s="154">
        <v>0</v>
      </c>
    </row>
    <row r="392" spans="1:4" ht="12" hidden="1" customHeight="1" outlineLevel="1">
      <c r="A392" s="155"/>
      <c r="B392" s="127">
        <v>3000</v>
      </c>
      <c r="C392" s="162" t="s">
        <v>140</v>
      </c>
      <c r="D392" s="164">
        <f>SUM(D393:D394)</f>
        <v>0</v>
      </c>
    </row>
    <row r="393" spans="1:4" ht="12" hidden="1" customHeight="1" outlineLevel="1">
      <c r="A393" s="155"/>
      <c r="B393" s="156">
        <v>3200</v>
      </c>
      <c r="C393" s="163" t="s">
        <v>208</v>
      </c>
      <c r="D393" s="164">
        <v>0</v>
      </c>
    </row>
    <row r="394" spans="1:4" ht="12" hidden="1" customHeight="1" outlineLevel="1">
      <c r="A394" s="155" t="s">
        <v>143</v>
      </c>
      <c r="B394" s="165">
        <v>3300</v>
      </c>
      <c r="C394" s="166" t="s">
        <v>142</v>
      </c>
      <c r="D394" s="154">
        <v>0</v>
      </c>
    </row>
    <row r="395" spans="1:4" ht="12" hidden="1" customHeight="1" outlineLevel="1">
      <c r="A395" s="155"/>
      <c r="B395" s="127">
        <v>4000</v>
      </c>
      <c r="C395" s="167" t="s">
        <v>144</v>
      </c>
      <c r="D395" s="133">
        <f>SUM(D396:D397)</f>
        <v>0</v>
      </c>
    </row>
    <row r="396" spans="1:4" ht="12" hidden="1" customHeight="1" outlineLevel="1">
      <c r="A396" s="155"/>
      <c r="B396" s="156">
        <v>4200</v>
      </c>
      <c r="C396" s="132" t="s">
        <v>145</v>
      </c>
      <c r="D396" s="133"/>
    </row>
    <row r="397" spans="1:4" ht="12" customHeight="1" collapsed="1">
      <c r="A397" s="155" t="s">
        <v>147</v>
      </c>
      <c r="B397" s="156">
        <v>4300</v>
      </c>
      <c r="C397" s="132" t="s">
        <v>146</v>
      </c>
      <c r="D397" s="196"/>
    </row>
    <row r="398" spans="1:4" ht="12" customHeight="1">
      <c r="A398" s="155"/>
      <c r="B398" s="127">
        <v>5000</v>
      </c>
      <c r="C398" s="128" t="s">
        <v>148</v>
      </c>
      <c r="D398" s="197">
        <f>SUM(D399:D401)</f>
        <v>18131</v>
      </c>
    </row>
    <row r="399" spans="1:4" ht="12" hidden="1" customHeight="1" outlineLevel="1">
      <c r="A399" s="155"/>
      <c r="B399" s="156">
        <v>5100</v>
      </c>
      <c r="C399" s="132" t="s">
        <v>149</v>
      </c>
      <c r="D399" s="133">
        <v>0</v>
      </c>
    </row>
    <row r="400" spans="1:4" ht="12" customHeight="1" collapsed="1">
      <c r="A400" s="155"/>
      <c r="B400" s="156">
        <v>5200</v>
      </c>
      <c r="C400" s="132" t="s">
        <v>150</v>
      </c>
      <c r="D400" s="133">
        <v>18131</v>
      </c>
    </row>
    <row r="401" spans="1:4" ht="12" hidden="1" customHeight="1" outlineLevel="1">
      <c r="A401" s="155" t="s">
        <v>139</v>
      </c>
      <c r="B401" s="169">
        <v>5300</v>
      </c>
      <c r="C401" s="140" t="s">
        <v>151</v>
      </c>
      <c r="D401" s="129">
        <v>0</v>
      </c>
    </row>
    <row r="402" spans="1:4" ht="12" hidden="1" customHeight="1" outlineLevel="1">
      <c r="A402" s="155"/>
      <c r="B402" s="127">
        <v>6000</v>
      </c>
      <c r="C402" s="128" t="s">
        <v>152</v>
      </c>
      <c r="D402" s="133">
        <f>SUM(D403:D405)</f>
        <v>0</v>
      </c>
    </row>
    <row r="403" spans="1:4" ht="12" hidden="1" customHeight="1" outlineLevel="1">
      <c r="A403" s="155"/>
      <c r="B403" s="156">
        <v>6200</v>
      </c>
      <c r="C403" s="132" t="s">
        <v>153</v>
      </c>
      <c r="D403" s="133"/>
    </row>
    <row r="404" spans="1:4" ht="12" hidden="1" customHeight="1" outlineLevel="1">
      <c r="A404" s="155"/>
      <c r="B404" s="156">
        <v>6300</v>
      </c>
      <c r="C404" s="132" t="s">
        <v>154</v>
      </c>
      <c r="D404" s="133"/>
    </row>
    <row r="405" spans="1:4" ht="12" hidden="1" customHeight="1" outlineLevel="1">
      <c r="A405" s="155" t="s">
        <v>156</v>
      </c>
      <c r="B405" s="156">
        <v>6400</v>
      </c>
      <c r="C405" s="141" t="s">
        <v>155</v>
      </c>
      <c r="D405" s="129"/>
    </row>
    <row r="406" spans="1:4" ht="12" hidden="1" customHeight="1" outlineLevel="1">
      <c r="A406" s="155"/>
      <c r="B406" s="156">
        <v>6500</v>
      </c>
      <c r="C406" s="170" t="s">
        <v>209</v>
      </c>
      <c r="D406" s="129"/>
    </row>
    <row r="407" spans="1:4" ht="12" hidden="1" customHeight="1" outlineLevel="1">
      <c r="A407" s="155"/>
      <c r="B407" s="127">
        <v>7000</v>
      </c>
      <c r="C407" s="128" t="s">
        <v>157</v>
      </c>
      <c r="D407" s="129">
        <f>SUM(D408:D418)</f>
        <v>0</v>
      </c>
    </row>
    <row r="408" spans="1:4" ht="12" hidden="1" customHeight="1" outlineLevel="1">
      <c r="A408" s="155"/>
      <c r="B408" s="171" t="s">
        <v>210</v>
      </c>
      <c r="C408" s="172" t="s">
        <v>211</v>
      </c>
      <c r="D408" s="129"/>
    </row>
    <row r="409" spans="1:4" ht="12" hidden="1" customHeight="1" outlineLevel="1">
      <c r="A409" s="155"/>
      <c r="B409" s="171" t="s">
        <v>212</v>
      </c>
      <c r="C409" s="172" t="s">
        <v>213</v>
      </c>
      <c r="D409" s="129"/>
    </row>
    <row r="410" spans="1:4" ht="12" hidden="1" customHeight="1" outlineLevel="1">
      <c r="A410" s="155"/>
      <c r="B410" s="171" t="s">
        <v>214</v>
      </c>
      <c r="C410" s="172" t="s">
        <v>215</v>
      </c>
      <c r="D410" s="129"/>
    </row>
    <row r="411" spans="1:4" ht="12" hidden="1" customHeight="1" outlineLevel="1">
      <c r="A411" s="155"/>
      <c r="B411" s="171" t="s">
        <v>216</v>
      </c>
      <c r="C411" s="172" t="s">
        <v>217</v>
      </c>
      <c r="D411" s="129"/>
    </row>
    <row r="412" spans="1:4" ht="12" hidden="1" customHeight="1" outlineLevel="1">
      <c r="A412" s="155"/>
      <c r="B412" s="171" t="s">
        <v>218</v>
      </c>
      <c r="C412" s="172" t="s">
        <v>219</v>
      </c>
      <c r="D412" s="129"/>
    </row>
    <row r="413" spans="1:4" ht="12" hidden="1" customHeight="1" outlineLevel="1">
      <c r="A413" s="155"/>
      <c r="B413" s="156">
        <v>7220</v>
      </c>
      <c r="C413" s="172" t="s">
        <v>162</v>
      </c>
      <c r="D413" s="164"/>
    </row>
    <row r="414" spans="1:4" ht="12" hidden="1" customHeight="1" outlineLevel="1">
      <c r="A414" s="155"/>
      <c r="B414" s="156">
        <v>7240</v>
      </c>
      <c r="C414" s="172" t="s">
        <v>220</v>
      </c>
      <c r="D414" s="164"/>
    </row>
    <row r="415" spans="1:4" ht="12" hidden="1" customHeight="1" outlineLevel="1">
      <c r="A415" s="155"/>
      <c r="B415" s="156">
        <v>7260</v>
      </c>
      <c r="C415" s="172" t="s">
        <v>221</v>
      </c>
      <c r="D415" s="164"/>
    </row>
    <row r="416" spans="1:4" ht="12" hidden="1" customHeight="1" outlineLevel="1">
      <c r="A416" s="155"/>
      <c r="B416" s="156">
        <v>7270</v>
      </c>
      <c r="C416" s="172" t="s">
        <v>165</v>
      </c>
      <c r="D416" s="164"/>
    </row>
    <row r="417" spans="1:4" ht="12" hidden="1" customHeight="1" outlineLevel="1">
      <c r="A417" s="155"/>
      <c r="B417" s="173" t="s">
        <v>222</v>
      </c>
      <c r="C417" s="174" t="s">
        <v>223</v>
      </c>
      <c r="D417" s="164"/>
    </row>
    <row r="418" spans="1:4" ht="12" hidden="1" customHeight="1" outlineLevel="1" collapsed="1">
      <c r="A418" s="155"/>
      <c r="B418" s="173" t="s">
        <v>224</v>
      </c>
      <c r="C418" s="175" t="s">
        <v>167</v>
      </c>
      <c r="D418" s="164"/>
    </row>
    <row r="419" spans="1:4" ht="12" hidden="1" customHeight="1" outlineLevel="1">
      <c r="A419" s="155"/>
      <c r="B419" s="177">
        <v>8000</v>
      </c>
      <c r="C419" s="178" t="s">
        <v>168</v>
      </c>
      <c r="D419" s="164">
        <f>SUM(D420:D421)</f>
        <v>0</v>
      </c>
    </row>
    <row r="420" spans="1:4" ht="12" hidden="1" customHeight="1" outlineLevel="1">
      <c r="A420" s="155" t="s">
        <v>81</v>
      </c>
      <c r="B420" s="165">
        <v>8100</v>
      </c>
      <c r="C420" s="180" t="s">
        <v>169</v>
      </c>
      <c r="D420" s="159"/>
    </row>
    <row r="421" spans="1:4" ht="12" hidden="1" customHeight="1" outlineLevel="1">
      <c r="A421" s="155"/>
      <c r="B421" s="165">
        <v>8900</v>
      </c>
      <c r="C421" s="181" t="s">
        <v>225</v>
      </c>
      <c r="D421" s="164"/>
    </row>
    <row r="422" spans="1:4" ht="12" customHeight="1" collapsed="1">
      <c r="A422" s="182" t="s">
        <v>242</v>
      </c>
      <c r="B422" s="183"/>
      <c r="C422" s="183" t="s">
        <v>243</v>
      </c>
      <c r="D422" s="185">
        <f>D423+D440+D461</f>
        <v>16565</v>
      </c>
    </row>
    <row r="423" spans="1:4" ht="12" hidden="1" customHeight="1" outlineLevel="1">
      <c r="A423" s="148" t="s">
        <v>33</v>
      </c>
      <c r="B423" s="149"/>
      <c r="C423" s="150" t="s">
        <v>231</v>
      </c>
      <c r="D423" s="151">
        <f>D424+D433+D434+D437+D444+D449+D427</f>
        <v>0</v>
      </c>
    </row>
    <row r="424" spans="1:4" ht="12" hidden="1" customHeight="1" outlineLevel="1">
      <c r="A424" s="148" t="s">
        <v>130</v>
      </c>
      <c r="B424" s="152">
        <v>1000</v>
      </c>
      <c r="C424" s="153" t="s">
        <v>205</v>
      </c>
      <c r="D424" s="154">
        <f>SUM(D425:D426)</f>
        <v>0</v>
      </c>
    </row>
    <row r="425" spans="1:4" ht="12" hidden="1" customHeight="1" outlineLevel="1">
      <c r="A425" s="155"/>
      <c r="B425" s="156">
        <v>1100</v>
      </c>
      <c r="C425" s="132" t="s">
        <v>132</v>
      </c>
      <c r="D425" s="133"/>
    </row>
    <row r="426" spans="1:4" ht="12" hidden="1" customHeight="1" outlineLevel="1">
      <c r="A426" s="155"/>
      <c r="B426" s="156">
        <v>1200</v>
      </c>
      <c r="C426" s="141" t="s">
        <v>133</v>
      </c>
      <c r="D426" s="133"/>
    </row>
    <row r="427" spans="1:4" ht="12" hidden="1" customHeight="1" outlineLevel="1">
      <c r="A427" s="155"/>
      <c r="B427" s="157">
        <v>2000</v>
      </c>
      <c r="C427" s="158" t="s">
        <v>206</v>
      </c>
      <c r="D427" s="159">
        <f>SUM(D428:D432)</f>
        <v>0</v>
      </c>
    </row>
    <row r="428" spans="1:4" ht="12" hidden="1" customHeight="1" outlineLevel="1" collapsed="1">
      <c r="A428" s="155"/>
      <c r="B428" s="156">
        <v>2100</v>
      </c>
      <c r="C428" s="132" t="s">
        <v>134</v>
      </c>
      <c r="D428" s="133"/>
    </row>
    <row r="429" spans="1:4" ht="12" hidden="1" customHeight="1" outlineLevel="1">
      <c r="A429" s="155"/>
      <c r="B429" s="156">
        <v>2200</v>
      </c>
      <c r="C429" s="132" t="s">
        <v>135</v>
      </c>
      <c r="D429" s="133"/>
    </row>
    <row r="430" spans="1:4" ht="12" hidden="1" customHeight="1" outlineLevel="1">
      <c r="A430" s="155"/>
      <c r="B430" s="156">
        <v>2300</v>
      </c>
      <c r="C430" s="132" t="s">
        <v>136</v>
      </c>
      <c r="D430" s="133"/>
    </row>
    <row r="431" spans="1:4" ht="12" hidden="1" customHeight="1" outlineLevel="1">
      <c r="A431" s="155"/>
      <c r="B431" s="156">
        <v>2400</v>
      </c>
      <c r="C431" s="160" t="s">
        <v>207</v>
      </c>
      <c r="D431" s="133"/>
    </row>
    <row r="432" spans="1:4" ht="12" hidden="1" customHeight="1" outlineLevel="1">
      <c r="A432" s="155"/>
      <c r="B432" s="156">
        <v>2500</v>
      </c>
      <c r="C432" s="160" t="s">
        <v>138</v>
      </c>
      <c r="D432" s="133"/>
    </row>
    <row r="433" spans="1:4" ht="12" hidden="1" customHeight="1" outlineLevel="1">
      <c r="A433" s="155" t="s">
        <v>139</v>
      </c>
      <c r="B433" s="127">
        <v>2275</v>
      </c>
      <c r="C433" s="161" t="s">
        <v>108</v>
      </c>
      <c r="D433" s="154">
        <v>0</v>
      </c>
    </row>
    <row r="434" spans="1:4" ht="12" hidden="1" customHeight="1" outlineLevel="1">
      <c r="A434" s="155"/>
      <c r="B434" s="127">
        <v>3000</v>
      </c>
      <c r="C434" s="162" t="s">
        <v>140</v>
      </c>
      <c r="D434" s="159">
        <f>SUM(D435:D436)</f>
        <v>0</v>
      </c>
    </row>
    <row r="435" spans="1:4" ht="12" hidden="1" customHeight="1" outlineLevel="1">
      <c r="A435" s="155"/>
      <c r="B435" s="156">
        <v>3200</v>
      </c>
      <c r="C435" s="163" t="s">
        <v>208</v>
      </c>
      <c r="D435" s="159"/>
    </row>
    <row r="436" spans="1:4" ht="12" hidden="1" customHeight="1" outlineLevel="1">
      <c r="A436" s="155" t="s">
        <v>143</v>
      </c>
      <c r="B436" s="165">
        <v>3300</v>
      </c>
      <c r="C436" s="166" t="s">
        <v>142</v>
      </c>
      <c r="D436" s="198"/>
    </row>
    <row r="437" spans="1:4" ht="12" hidden="1" customHeight="1" outlineLevel="1">
      <c r="A437" s="155"/>
      <c r="B437" s="127">
        <v>4000</v>
      </c>
      <c r="C437" s="167" t="s">
        <v>144</v>
      </c>
      <c r="D437" s="159">
        <f>SUM(D438:D439)</f>
        <v>0</v>
      </c>
    </row>
    <row r="438" spans="1:4" ht="12" hidden="1" customHeight="1" outlineLevel="1">
      <c r="A438" s="155"/>
      <c r="B438" s="156">
        <v>4200</v>
      </c>
      <c r="C438" s="132" t="s">
        <v>145</v>
      </c>
      <c r="D438" s="159"/>
    </row>
    <row r="439" spans="1:4" ht="12" hidden="1" customHeight="1" outlineLevel="1">
      <c r="A439" s="155" t="s">
        <v>147</v>
      </c>
      <c r="B439" s="156">
        <v>4300</v>
      </c>
      <c r="C439" s="132" t="s">
        <v>146</v>
      </c>
      <c r="D439" s="159"/>
    </row>
    <row r="440" spans="1:4" ht="12" customHeight="1" collapsed="1">
      <c r="A440" s="155"/>
      <c r="B440" s="127">
        <v>5000</v>
      </c>
      <c r="C440" s="128" t="s">
        <v>148</v>
      </c>
      <c r="D440" s="159">
        <f>SUM(D441:D443)</f>
        <v>16565</v>
      </c>
    </row>
    <row r="441" spans="1:4" ht="12" customHeight="1">
      <c r="A441" s="155"/>
      <c r="B441" s="156">
        <v>5100</v>
      </c>
      <c r="C441" s="132" t="s">
        <v>149</v>
      </c>
      <c r="D441" s="168">
        <v>16565</v>
      </c>
    </row>
    <row r="442" spans="1:4" ht="12" hidden="1" customHeight="1" outlineLevel="1">
      <c r="A442" s="155"/>
      <c r="B442" s="156">
        <v>5200</v>
      </c>
      <c r="C442" s="132" t="s">
        <v>150</v>
      </c>
      <c r="D442" s="168"/>
    </row>
    <row r="443" spans="1:4" ht="12" hidden="1" customHeight="1" outlineLevel="1">
      <c r="A443" s="155" t="s">
        <v>139</v>
      </c>
      <c r="B443" s="169">
        <v>5300</v>
      </c>
      <c r="C443" s="140" t="s">
        <v>151</v>
      </c>
      <c r="D443" s="168"/>
    </row>
    <row r="444" spans="1:4" ht="12" hidden="1" customHeight="1" outlineLevel="1">
      <c r="A444" s="155"/>
      <c r="B444" s="127">
        <v>6000</v>
      </c>
      <c r="C444" s="128" t="s">
        <v>152</v>
      </c>
      <c r="D444" s="159">
        <f>SUM(D445:D447)</f>
        <v>0</v>
      </c>
    </row>
    <row r="445" spans="1:4" ht="12" hidden="1" customHeight="1" outlineLevel="1">
      <c r="A445" s="155"/>
      <c r="B445" s="156">
        <v>6200</v>
      </c>
      <c r="C445" s="132" t="s">
        <v>153</v>
      </c>
      <c r="D445" s="159"/>
    </row>
    <row r="446" spans="1:4" ht="12" hidden="1" customHeight="1" outlineLevel="1">
      <c r="A446" s="155"/>
      <c r="B446" s="156">
        <v>6300</v>
      </c>
      <c r="C446" s="132" t="s">
        <v>154</v>
      </c>
      <c r="D446" s="133"/>
    </row>
    <row r="447" spans="1:4" ht="12" hidden="1" customHeight="1" outlineLevel="1">
      <c r="A447" s="155" t="s">
        <v>156</v>
      </c>
      <c r="B447" s="156">
        <v>6400</v>
      </c>
      <c r="C447" s="141" t="s">
        <v>155</v>
      </c>
      <c r="D447" s="129"/>
    </row>
    <row r="448" spans="1:4" ht="12" hidden="1" customHeight="1" outlineLevel="1">
      <c r="A448" s="155"/>
      <c r="B448" s="156">
        <v>6500</v>
      </c>
      <c r="C448" s="170" t="s">
        <v>209</v>
      </c>
      <c r="D448" s="129"/>
    </row>
    <row r="449" spans="1:4" ht="12" hidden="1" customHeight="1" outlineLevel="1">
      <c r="A449" s="155"/>
      <c r="B449" s="127">
        <v>7000</v>
      </c>
      <c r="C449" s="128" t="s">
        <v>157</v>
      </c>
      <c r="D449" s="129">
        <f>SUM(D450:D460)</f>
        <v>0</v>
      </c>
    </row>
    <row r="450" spans="1:4" ht="12" hidden="1" customHeight="1" outlineLevel="1">
      <c r="A450" s="155"/>
      <c r="B450" s="171" t="s">
        <v>210</v>
      </c>
      <c r="C450" s="172" t="s">
        <v>211</v>
      </c>
      <c r="D450" s="129"/>
    </row>
    <row r="451" spans="1:4" ht="12" hidden="1" customHeight="1" outlineLevel="1">
      <c r="A451" s="155"/>
      <c r="B451" s="171" t="s">
        <v>212</v>
      </c>
      <c r="C451" s="172" t="s">
        <v>213</v>
      </c>
      <c r="D451" s="129"/>
    </row>
    <row r="452" spans="1:4" ht="12" hidden="1" customHeight="1" outlineLevel="1">
      <c r="A452" s="155"/>
      <c r="B452" s="171" t="s">
        <v>214</v>
      </c>
      <c r="C452" s="172" t="s">
        <v>215</v>
      </c>
      <c r="D452" s="129"/>
    </row>
    <row r="453" spans="1:4" ht="12" hidden="1" customHeight="1" outlineLevel="1">
      <c r="A453" s="155"/>
      <c r="B453" s="171" t="s">
        <v>216</v>
      </c>
      <c r="C453" s="172" t="s">
        <v>217</v>
      </c>
      <c r="D453" s="129"/>
    </row>
    <row r="454" spans="1:4" ht="12" hidden="1" customHeight="1" outlineLevel="1">
      <c r="A454" s="155"/>
      <c r="B454" s="171" t="s">
        <v>218</v>
      </c>
      <c r="C454" s="172" t="s">
        <v>219</v>
      </c>
      <c r="D454" s="129"/>
    </row>
    <row r="455" spans="1:4" ht="12" hidden="1" customHeight="1" outlineLevel="1">
      <c r="A455" s="155"/>
      <c r="B455" s="156">
        <v>7220</v>
      </c>
      <c r="C455" s="172" t="s">
        <v>162</v>
      </c>
      <c r="D455" s="164"/>
    </row>
    <row r="456" spans="1:4" ht="12" hidden="1" customHeight="1" outlineLevel="1">
      <c r="A456" s="155" t="s">
        <v>81</v>
      </c>
      <c r="B456" s="156">
        <v>7240</v>
      </c>
      <c r="C456" s="172" t="s">
        <v>220</v>
      </c>
      <c r="D456" s="164"/>
    </row>
    <row r="457" spans="1:4" ht="12" hidden="1" customHeight="1" outlineLevel="1">
      <c r="A457" s="155"/>
      <c r="B457" s="156">
        <v>7260</v>
      </c>
      <c r="C457" s="172" t="s">
        <v>221</v>
      </c>
      <c r="D457" s="164"/>
    </row>
    <row r="458" spans="1:4" ht="12" hidden="1" customHeight="1" outlineLevel="1">
      <c r="A458" s="155"/>
      <c r="B458" s="156">
        <v>7270</v>
      </c>
      <c r="C458" s="172" t="s">
        <v>165</v>
      </c>
      <c r="D458" s="164"/>
    </row>
    <row r="459" spans="1:4" ht="12" hidden="1" customHeight="1" outlineLevel="1">
      <c r="A459" s="199"/>
      <c r="B459" s="173" t="s">
        <v>222</v>
      </c>
      <c r="C459" s="174" t="s">
        <v>223</v>
      </c>
      <c r="D459" s="164"/>
    </row>
    <row r="460" spans="1:4" ht="12" hidden="1" customHeight="1" outlineLevel="1">
      <c r="A460" s="148" t="s">
        <v>33</v>
      </c>
      <c r="B460" s="173" t="s">
        <v>224</v>
      </c>
      <c r="C460" s="175" t="s">
        <v>167</v>
      </c>
      <c r="D460" s="164"/>
    </row>
    <row r="461" spans="1:4" ht="12" hidden="1" customHeight="1" outlineLevel="1">
      <c r="A461" s="148" t="s">
        <v>130</v>
      </c>
      <c r="B461" s="177">
        <v>8000</v>
      </c>
      <c r="C461" s="178" t="s">
        <v>168</v>
      </c>
      <c r="D461" s="159">
        <f>SUM(D462:D463)</f>
        <v>0</v>
      </c>
    </row>
    <row r="462" spans="1:4" ht="12" hidden="1" customHeight="1" outlineLevel="1">
      <c r="A462" s="155"/>
      <c r="B462" s="165">
        <v>8100</v>
      </c>
      <c r="C462" s="180" t="s">
        <v>169</v>
      </c>
      <c r="D462" s="159"/>
    </row>
    <row r="463" spans="1:4" ht="12" hidden="1" customHeight="1" outlineLevel="1">
      <c r="A463" s="155"/>
      <c r="B463" s="165">
        <v>8900</v>
      </c>
      <c r="C463" s="181" t="s">
        <v>225</v>
      </c>
      <c r="D463" s="164"/>
    </row>
    <row r="464" spans="1:4" ht="12" hidden="1" customHeight="1" outlineLevel="1">
      <c r="A464" s="182" t="s">
        <v>244</v>
      </c>
      <c r="B464" s="182"/>
      <c r="C464" s="182"/>
      <c r="D464" s="407">
        <f>D465+D482+D502</f>
        <v>0</v>
      </c>
    </row>
    <row r="465" spans="1:4" ht="12" hidden="1" customHeight="1" outlineLevel="1">
      <c r="A465" s="155"/>
      <c r="B465" s="149"/>
      <c r="C465" s="150" t="s">
        <v>129</v>
      </c>
      <c r="D465" s="151">
        <f>D466+D475+D476+D479+D486+D490+D469</f>
        <v>0</v>
      </c>
    </row>
    <row r="466" spans="1:4" ht="12" hidden="1" customHeight="1" outlineLevel="1">
      <c r="A466" s="155"/>
      <c r="B466" s="152">
        <v>1000</v>
      </c>
      <c r="C466" s="153" t="s">
        <v>205</v>
      </c>
      <c r="D466" s="154">
        <f>SUM(D467:D468)</f>
        <v>0</v>
      </c>
    </row>
    <row r="467" spans="1:4" ht="12" hidden="1" customHeight="1" outlineLevel="1">
      <c r="A467" s="155"/>
      <c r="B467" s="156">
        <v>1100</v>
      </c>
      <c r="C467" s="132" t="s">
        <v>132</v>
      </c>
      <c r="D467" s="133"/>
    </row>
    <row r="468" spans="1:4" ht="12" hidden="1" customHeight="1" outlineLevel="1">
      <c r="A468" s="155"/>
      <c r="B468" s="156">
        <v>1200</v>
      </c>
      <c r="C468" s="141" t="s">
        <v>133</v>
      </c>
      <c r="D468" s="133"/>
    </row>
    <row r="469" spans="1:4" ht="12" hidden="1" customHeight="1" outlineLevel="1">
      <c r="A469" s="155"/>
      <c r="B469" s="157">
        <v>2000</v>
      </c>
      <c r="C469" s="158" t="s">
        <v>206</v>
      </c>
      <c r="D469" s="159">
        <f>SUM(D470:D474)</f>
        <v>0</v>
      </c>
    </row>
    <row r="470" spans="1:4" ht="12" hidden="1" customHeight="1" outlineLevel="1">
      <c r="A470" s="155"/>
      <c r="B470" s="156">
        <v>2100</v>
      </c>
      <c r="C470" s="132" t="s">
        <v>134</v>
      </c>
      <c r="D470" s="133"/>
    </row>
    <row r="471" spans="1:4" ht="12" hidden="1" customHeight="1" outlineLevel="1">
      <c r="A471" s="155"/>
      <c r="B471" s="156">
        <v>2200</v>
      </c>
      <c r="C471" s="132" t="s">
        <v>135</v>
      </c>
      <c r="D471" s="133"/>
    </row>
    <row r="472" spans="1:4" ht="12" hidden="1" customHeight="1" outlineLevel="1">
      <c r="A472" s="155"/>
      <c r="B472" s="156">
        <v>2300</v>
      </c>
      <c r="C472" s="132" t="s">
        <v>136</v>
      </c>
      <c r="D472" s="133"/>
    </row>
    <row r="473" spans="1:4" ht="12" hidden="1" customHeight="1" outlineLevel="1">
      <c r="A473" s="155" t="s">
        <v>139</v>
      </c>
      <c r="B473" s="156">
        <v>2400</v>
      </c>
      <c r="C473" s="160" t="s">
        <v>207</v>
      </c>
      <c r="D473" s="133"/>
    </row>
    <row r="474" spans="1:4" ht="12" hidden="1" customHeight="1" outlineLevel="1">
      <c r="A474" s="155"/>
      <c r="B474" s="156">
        <v>2500</v>
      </c>
      <c r="C474" s="160" t="s">
        <v>138</v>
      </c>
      <c r="D474" s="133"/>
    </row>
    <row r="475" spans="1:4" ht="12" hidden="1" customHeight="1" outlineLevel="1">
      <c r="A475" s="155"/>
      <c r="B475" s="127">
        <v>2275</v>
      </c>
      <c r="C475" s="161" t="s">
        <v>108</v>
      </c>
      <c r="D475" s="133">
        <v>0</v>
      </c>
    </row>
    <row r="476" spans="1:4" ht="12" hidden="1" customHeight="1" outlineLevel="1">
      <c r="A476" s="155" t="s">
        <v>143</v>
      </c>
      <c r="B476" s="127">
        <v>3000</v>
      </c>
      <c r="C476" s="162" t="s">
        <v>140</v>
      </c>
      <c r="D476" s="129">
        <f>SUM(D477:D478)</f>
        <v>0</v>
      </c>
    </row>
    <row r="477" spans="1:4" ht="12" hidden="1" customHeight="1" outlineLevel="1">
      <c r="A477" s="155"/>
      <c r="B477" s="156">
        <v>3200</v>
      </c>
      <c r="C477" s="163" t="s">
        <v>208</v>
      </c>
      <c r="D477" s="164"/>
    </row>
    <row r="478" spans="1:4" ht="12" hidden="1" customHeight="1" outlineLevel="1">
      <c r="A478" s="155"/>
      <c r="B478" s="165">
        <v>3300</v>
      </c>
      <c r="C478" s="166" t="s">
        <v>142</v>
      </c>
      <c r="D478" s="164"/>
    </row>
    <row r="479" spans="1:4" ht="12" hidden="1" customHeight="1" outlineLevel="1">
      <c r="A479" s="155" t="s">
        <v>147</v>
      </c>
      <c r="B479" s="127">
        <v>4000</v>
      </c>
      <c r="C479" s="167" t="s">
        <v>144</v>
      </c>
      <c r="D479" s="129">
        <f>SUM(D480:D481)</f>
        <v>0</v>
      </c>
    </row>
    <row r="480" spans="1:4" ht="12" hidden="1" customHeight="1" outlineLevel="1">
      <c r="A480" s="155"/>
      <c r="B480" s="156">
        <v>4200</v>
      </c>
      <c r="C480" s="132" t="s">
        <v>145</v>
      </c>
      <c r="D480" s="133"/>
    </row>
    <row r="481" spans="1:4" ht="12" hidden="1" customHeight="1" outlineLevel="1">
      <c r="A481" s="155"/>
      <c r="B481" s="156">
        <v>4300</v>
      </c>
      <c r="C481" s="132" t="s">
        <v>146</v>
      </c>
      <c r="D481" s="133"/>
    </row>
    <row r="482" spans="1:4" ht="12" hidden="1" customHeight="1" outlineLevel="1">
      <c r="A482" s="155"/>
      <c r="B482" s="127">
        <v>5000</v>
      </c>
      <c r="C482" s="128" t="s">
        <v>148</v>
      </c>
      <c r="D482" s="129">
        <f>SUM(D483:D485)</f>
        <v>0</v>
      </c>
    </row>
    <row r="483" spans="1:4" ht="12" hidden="1" customHeight="1" outlineLevel="1">
      <c r="A483" s="155" t="s">
        <v>139</v>
      </c>
      <c r="B483" s="156">
        <v>5100</v>
      </c>
      <c r="C483" s="132" t="s">
        <v>149</v>
      </c>
      <c r="D483" s="133"/>
    </row>
    <row r="484" spans="1:4" ht="12" hidden="1" customHeight="1" outlineLevel="1">
      <c r="A484" s="155"/>
      <c r="B484" s="156">
        <v>5200</v>
      </c>
      <c r="C484" s="132" t="s">
        <v>150</v>
      </c>
      <c r="D484" s="133"/>
    </row>
    <row r="485" spans="1:4" ht="12" hidden="1" customHeight="1" outlineLevel="1">
      <c r="A485" s="155"/>
      <c r="B485" s="169">
        <v>5300</v>
      </c>
      <c r="C485" s="140" t="s">
        <v>151</v>
      </c>
      <c r="D485" s="133"/>
    </row>
    <row r="486" spans="1:4" ht="12" hidden="1" customHeight="1" outlineLevel="1">
      <c r="A486" s="155"/>
      <c r="B486" s="127">
        <v>6000</v>
      </c>
      <c r="C486" s="128" t="s">
        <v>152</v>
      </c>
      <c r="D486" s="129">
        <f>SUM(D487:D489)</f>
        <v>0</v>
      </c>
    </row>
    <row r="487" spans="1:4" ht="12" hidden="1" customHeight="1" outlineLevel="1">
      <c r="A487" s="155"/>
      <c r="B487" s="156">
        <v>6200</v>
      </c>
      <c r="C487" s="132" t="s">
        <v>153</v>
      </c>
      <c r="D487" s="133"/>
    </row>
    <row r="488" spans="1:4" ht="12" hidden="1" customHeight="1" outlineLevel="1">
      <c r="A488" s="155"/>
      <c r="B488" s="156">
        <v>6300</v>
      </c>
      <c r="C488" s="132" t="s">
        <v>154</v>
      </c>
      <c r="D488" s="133"/>
    </row>
    <row r="489" spans="1:4" ht="12" hidden="1" customHeight="1" outlineLevel="1">
      <c r="A489" s="155"/>
      <c r="B489" s="156">
        <v>6400</v>
      </c>
      <c r="C489" s="141" t="s">
        <v>155</v>
      </c>
      <c r="D489" s="133"/>
    </row>
    <row r="490" spans="1:4" ht="12" hidden="1" customHeight="1" outlineLevel="1">
      <c r="A490" s="155"/>
      <c r="B490" s="127">
        <v>7000</v>
      </c>
      <c r="C490" s="128" t="s">
        <v>157</v>
      </c>
      <c r="D490" s="129">
        <f>SUM(D491:D501)</f>
        <v>0</v>
      </c>
    </row>
    <row r="491" spans="1:4" ht="12" hidden="1" customHeight="1" outlineLevel="1">
      <c r="A491" s="155"/>
      <c r="B491" s="171" t="s">
        <v>210</v>
      </c>
      <c r="C491" s="172" t="s">
        <v>211</v>
      </c>
      <c r="D491" s="164"/>
    </row>
    <row r="492" spans="1:4" ht="12" hidden="1" customHeight="1" outlineLevel="1">
      <c r="A492" s="155"/>
      <c r="B492" s="171" t="s">
        <v>212</v>
      </c>
      <c r="C492" s="172" t="s">
        <v>213</v>
      </c>
      <c r="D492" s="164"/>
    </row>
    <row r="493" spans="1:4" ht="12" hidden="1" customHeight="1" outlineLevel="1">
      <c r="A493" s="155"/>
      <c r="B493" s="171" t="s">
        <v>214</v>
      </c>
      <c r="C493" s="172" t="s">
        <v>215</v>
      </c>
      <c r="D493" s="164"/>
    </row>
    <row r="494" spans="1:4" ht="12" hidden="1" customHeight="1" outlineLevel="1">
      <c r="A494" s="155"/>
      <c r="B494" s="171" t="s">
        <v>216</v>
      </c>
      <c r="C494" s="172" t="s">
        <v>217</v>
      </c>
      <c r="D494" s="164"/>
    </row>
    <row r="495" spans="1:4" ht="12" hidden="1" customHeight="1" outlineLevel="1">
      <c r="A495" s="155"/>
      <c r="B495" s="171" t="s">
        <v>218</v>
      </c>
      <c r="C495" s="172" t="s">
        <v>219</v>
      </c>
      <c r="D495" s="164"/>
    </row>
    <row r="496" spans="1:4" ht="12" hidden="1" customHeight="1" outlineLevel="1">
      <c r="A496" s="155" t="s">
        <v>156</v>
      </c>
      <c r="B496" s="156">
        <v>7220</v>
      </c>
      <c r="C496" s="172" t="s">
        <v>162</v>
      </c>
      <c r="D496" s="164"/>
    </row>
    <row r="497" spans="1:4" ht="12" hidden="1" customHeight="1" outlineLevel="1">
      <c r="A497" s="155"/>
      <c r="B497" s="156">
        <v>7240</v>
      </c>
      <c r="C497" s="172" t="s">
        <v>220</v>
      </c>
      <c r="D497" s="164"/>
    </row>
    <row r="498" spans="1:4" ht="12" hidden="1" customHeight="1" outlineLevel="1">
      <c r="A498" s="155"/>
      <c r="B498" s="156">
        <v>7260</v>
      </c>
      <c r="C498" s="172" t="s">
        <v>221</v>
      </c>
      <c r="D498" s="164"/>
    </row>
    <row r="499" spans="1:4" ht="12" hidden="1" customHeight="1" outlineLevel="1">
      <c r="A499" s="155"/>
      <c r="B499" s="156">
        <v>7270</v>
      </c>
      <c r="C499" s="172" t="s">
        <v>165</v>
      </c>
      <c r="D499" s="164"/>
    </row>
    <row r="500" spans="1:4" ht="12" hidden="1" customHeight="1" outlineLevel="1">
      <c r="A500" s="155"/>
      <c r="B500" s="173" t="s">
        <v>222</v>
      </c>
      <c r="C500" s="174" t="s">
        <v>223</v>
      </c>
      <c r="D500" s="176"/>
    </row>
    <row r="501" spans="1:4" ht="12" hidden="1" customHeight="1" outlineLevel="1">
      <c r="A501" s="155"/>
      <c r="B501" s="173" t="s">
        <v>224</v>
      </c>
      <c r="C501" s="175" t="s">
        <v>167</v>
      </c>
      <c r="D501" s="176"/>
    </row>
    <row r="502" spans="1:4" ht="12" hidden="1" customHeight="1" outlineLevel="1">
      <c r="A502" s="155"/>
      <c r="B502" s="177">
        <v>8000</v>
      </c>
      <c r="C502" s="178" t="s">
        <v>168</v>
      </c>
      <c r="D502" s="159">
        <f>SUM(D503:D504)</f>
        <v>0</v>
      </c>
    </row>
    <row r="503" spans="1:4" ht="12" hidden="1" customHeight="1" outlineLevel="1">
      <c r="A503" s="155"/>
      <c r="B503" s="179">
        <v>8100</v>
      </c>
      <c r="C503" s="180" t="s">
        <v>169</v>
      </c>
      <c r="D503" s="168"/>
    </row>
    <row r="504" spans="1:4" ht="12" hidden="1" customHeight="1" outlineLevel="1">
      <c r="A504" s="155" t="s">
        <v>81</v>
      </c>
      <c r="B504" s="179">
        <v>8900</v>
      </c>
      <c r="C504" s="181" t="s">
        <v>225</v>
      </c>
      <c r="D504" s="168"/>
    </row>
    <row r="505" spans="1:4" ht="28.5" hidden="1" customHeight="1" outlineLevel="1" collapsed="1">
      <c r="A505" s="182" t="s">
        <v>245</v>
      </c>
      <c r="B505" s="183"/>
      <c r="C505" s="200"/>
      <c r="D505" s="185">
        <f>D506+D522+D538</f>
        <v>0</v>
      </c>
    </row>
    <row r="506" spans="1:4" ht="12" hidden="1" customHeight="1" outlineLevel="1">
      <c r="A506" s="148" t="s">
        <v>33</v>
      </c>
      <c r="B506" s="149"/>
      <c r="C506" s="150" t="s">
        <v>231</v>
      </c>
      <c r="D506" s="151">
        <f>D507+D515+D516+D519+D526+D530</f>
        <v>0</v>
      </c>
    </row>
    <row r="507" spans="1:4" ht="12" hidden="1" customHeight="1" outlineLevel="1">
      <c r="A507" s="148" t="s">
        <v>130</v>
      </c>
      <c r="B507" s="152">
        <v>1000</v>
      </c>
      <c r="C507" s="153" t="s">
        <v>235</v>
      </c>
      <c r="D507" s="154">
        <f>SUM(D508:D515)</f>
        <v>0</v>
      </c>
    </row>
    <row r="508" spans="1:4" ht="12" hidden="1" customHeight="1" outlineLevel="1">
      <c r="A508" s="155"/>
      <c r="B508" s="156">
        <v>1100</v>
      </c>
      <c r="C508" s="132" t="s">
        <v>132</v>
      </c>
      <c r="D508" s="133"/>
    </row>
    <row r="509" spans="1:4" ht="12" hidden="1" customHeight="1" outlineLevel="1">
      <c r="A509" s="155"/>
      <c r="B509" s="156">
        <v>1200</v>
      </c>
      <c r="C509" s="141" t="s">
        <v>133</v>
      </c>
      <c r="D509" s="133"/>
    </row>
    <row r="510" spans="1:4" ht="12" hidden="1" customHeight="1" outlineLevel="1">
      <c r="A510" s="155"/>
      <c r="B510" s="156">
        <v>2100</v>
      </c>
      <c r="C510" s="132" t="s">
        <v>134</v>
      </c>
      <c r="D510" s="133"/>
    </row>
    <row r="511" spans="1:4" ht="12" hidden="1" customHeight="1" outlineLevel="1" collapsed="1">
      <c r="A511" s="155"/>
      <c r="B511" s="156">
        <v>2200</v>
      </c>
      <c r="C511" s="132" t="s">
        <v>135</v>
      </c>
      <c r="D511" s="133"/>
    </row>
    <row r="512" spans="1:4" ht="12" hidden="1" customHeight="1" outlineLevel="1">
      <c r="A512" s="155"/>
      <c r="B512" s="156">
        <v>2300</v>
      </c>
      <c r="C512" s="132" t="s">
        <v>136</v>
      </c>
      <c r="D512" s="133"/>
    </row>
    <row r="513" spans="1:4" ht="12" hidden="1" customHeight="1" outlineLevel="1">
      <c r="A513" s="155"/>
      <c r="B513" s="156">
        <v>2400</v>
      </c>
      <c r="C513" s="160" t="s">
        <v>207</v>
      </c>
      <c r="D513" s="133"/>
    </row>
    <row r="514" spans="1:4" ht="12" hidden="1" customHeight="1" outlineLevel="1">
      <c r="A514" s="155"/>
      <c r="B514" s="156">
        <v>2500</v>
      </c>
      <c r="C514" s="160" t="s">
        <v>138</v>
      </c>
      <c r="D514" s="133"/>
    </row>
    <row r="515" spans="1:4" ht="12" hidden="1" customHeight="1" outlineLevel="1">
      <c r="A515" s="155"/>
      <c r="B515" s="127">
        <v>2275</v>
      </c>
      <c r="C515" s="161" t="s">
        <v>108</v>
      </c>
      <c r="D515" s="129"/>
    </row>
    <row r="516" spans="1:4" ht="12" hidden="1" customHeight="1" outlineLevel="1">
      <c r="A516" s="155" t="s">
        <v>139</v>
      </c>
      <c r="B516" s="127">
        <v>3000</v>
      </c>
      <c r="C516" s="162" t="s">
        <v>140</v>
      </c>
      <c r="D516" s="129">
        <v>0</v>
      </c>
    </row>
    <row r="517" spans="1:4" ht="12" hidden="1" customHeight="1" outlineLevel="1">
      <c r="A517" s="155"/>
      <c r="B517" s="156">
        <v>3200</v>
      </c>
      <c r="C517" s="163" t="s">
        <v>208</v>
      </c>
      <c r="D517" s="164"/>
    </row>
    <row r="518" spans="1:4" ht="12" hidden="1" customHeight="1" outlineLevel="1">
      <c r="A518" s="155"/>
      <c r="B518" s="165">
        <v>3300</v>
      </c>
      <c r="C518" s="166" t="s">
        <v>142</v>
      </c>
      <c r="D518" s="164"/>
    </row>
    <row r="519" spans="1:4" ht="12" hidden="1" customHeight="1" outlineLevel="1">
      <c r="A519" s="155" t="s">
        <v>143</v>
      </c>
      <c r="B519" s="127">
        <v>4000</v>
      </c>
      <c r="C519" s="167" t="s">
        <v>144</v>
      </c>
      <c r="D519" s="129">
        <v>0</v>
      </c>
    </row>
    <row r="520" spans="1:4" ht="12" hidden="1" customHeight="1" outlineLevel="1">
      <c r="A520" s="155"/>
      <c r="B520" s="156">
        <v>4200</v>
      </c>
      <c r="C520" s="132" t="s">
        <v>145</v>
      </c>
      <c r="D520" s="133"/>
    </row>
    <row r="521" spans="1:4" ht="12" hidden="1" customHeight="1" outlineLevel="1">
      <c r="A521" s="155"/>
      <c r="B521" s="156">
        <v>4300</v>
      </c>
      <c r="C521" s="132" t="s">
        <v>146</v>
      </c>
      <c r="D521" s="133"/>
    </row>
    <row r="522" spans="1:4" ht="12" hidden="1" customHeight="1" outlineLevel="1">
      <c r="A522" s="155" t="s">
        <v>147</v>
      </c>
      <c r="B522" s="127">
        <v>5000</v>
      </c>
      <c r="C522" s="128" t="s">
        <v>148</v>
      </c>
      <c r="D522" s="129">
        <v>0</v>
      </c>
    </row>
    <row r="523" spans="1:4" ht="12" hidden="1" customHeight="1" outlineLevel="1">
      <c r="A523" s="155"/>
      <c r="B523" s="156">
        <v>5100</v>
      </c>
      <c r="C523" s="132" t="s">
        <v>149</v>
      </c>
      <c r="D523" s="133"/>
    </row>
    <row r="524" spans="1:4" ht="12" hidden="1" customHeight="1" outlineLevel="1">
      <c r="A524" s="155"/>
      <c r="B524" s="156">
        <v>5200</v>
      </c>
      <c r="C524" s="132" t="s">
        <v>150</v>
      </c>
      <c r="D524" s="133"/>
    </row>
    <row r="525" spans="1:4" ht="12" hidden="1" customHeight="1" outlineLevel="1">
      <c r="A525" s="155"/>
      <c r="B525" s="169">
        <v>5300</v>
      </c>
      <c r="C525" s="140" t="s">
        <v>151</v>
      </c>
      <c r="D525" s="133"/>
    </row>
    <row r="526" spans="1:4" ht="12" hidden="1" customHeight="1" outlineLevel="1">
      <c r="A526" s="155" t="s">
        <v>139</v>
      </c>
      <c r="B526" s="127">
        <v>6000</v>
      </c>
      <c r="C526" s="128" t="s">
        <v>152</v>
      </c>
      <c r="D526" s="129">
        <v>0</v>
      </c>
    </row>
    <row r="527" spans="1:4" ht="12" hidden="1" customHeight="1" outlineLevel="1">
      <c r="A527" s="155"/>
      <c r="B527" s="156">
        <v>6200</v>
      </c>
      <c r="C527" s="132" t="s">
        <v>153</v>
      </c>
      <c r="D527" s="133"/>
    </row>
    <row r="528" spans="1:4" ht="12" hidden="1" customHeight="1" outlineLevel="1">
      <c r="A528" s="155"/>
      <c r="B528" s="156">
        <v>6300</v>
      </c>
      <c r="C528" s="132" t="s">
        <v>154</v>
      </c>
      <c r="D528" s="133"/>
    </row>
    <row r="529" spans="1:4" ht="12" hidden="1" customHeight="1" outlineLevel="1">
      <c r="A529" s="155"/>
      <c r="B529" s="156">
        <v>6400</v>
      </c>
      <c r="C529" s="141" t="s">
        <v>155</v>
      </c>
      <c r="D529" s="133"/>
    </row>
    <row r="530" spans="1:4" ht="12" hidden="1" customHeight="1" outlineLevel="1">
      <c r="A530" s="155" t="s">
        <v>156</v>
      </c>
      <c r="B530" s="127">
        <v>7000</v>
      </c>
      <c r="C530" s="128" t="s">
        <v>157</v>
      </c>
      <c r="D530" s="129">
        <v>0</v>
      </c>
    </row>
    <row r="531" spans="1:4" ht="12" hidden="1" customHeight="1" outlineLevel="1">
      <c r="A531" s="155"/>
      <c r="B531" s="156">
        <v>7211</v>
      </c>
      <c r="C531" s="141" t="s">
        <v>125</v>
      </c>
      <c r="D531" s="164"/>
    </row>
    <row r="532" spans="1:4" ht="12" hidden="1" customHeight="1" outlineLevel="1">
      <c r="A532" s="155"/>
      <c r="B532" s="156">
        <v>72130</v>
      </c>
      <c r="C532" s="141" t="s">
        <v>159</v>
      </c>
      <c r="D532" s="164"/>
    </row>
    <row r="533" spans="1:4" ht="12" hidden="1" customHeight="1" outlineLevel="1">
      <c r="A533" s="155"/>
      <c r="B533" s="156">
        <v>72140</v>
      </c>
      <c r="C533" s="141" t="s">
        <v>160</v>
      </c>
      <c r="D533" s="164"/>
    </row>
    <row r="534" spans="1:4" ht="12" hidden="1" customHeight="1" outlineLevel="1">
      <c r="A534" s="155"/>
      <c r="B534" s="156">
        <v>72150</v>
      </c>
      <c r="C534" s="141" t="s">
        <v>161</v>
      </c>
      <c r="D534" s="164"/>
    </row>
    <row r="535" spans="1:4" ht="12" hidden="1" customHeight="1" outlineLevel="1">
      <c r="A535" s="155"/>
      <c r="B535" s="156">
        <v>72600</v>
      </c>
      <c r="C535" s="132" t="s">
        <v>164</v>
      </c>
      <c r="D535" s="164"/>
    </row>
    <row r="536" spans="1:4" ht="12" hidden="1" customHeight="1" outlineLevel="1">
      <c r="A536" s="155"/>
      <c r="B536" s="156">
        <v>72410</v>
      </c>
      <c r="C536" s="140" t="s">
        <v>236</v>
      </c>
      <c r="D536" s="133"/>
    </row>
    <row r="537" spans="1:4" ht="12" hidden="1" customHeight="1" outlineLevel="1">
      <c r="A537" s="155"/>
      <c r="B537" s="156">
        <v>7270</v>
      </c>
      <c r="C537" s="132" t="s">
        <v>237</v>
      </c>
      <c r="D537" s="164"/>
    </row>
    <row r="538" spans="1:4" ht="12" hidden="1" customHeight="1" outlineLevel="1">
      <c r="A538" s="155" t="s">
        <v>81</v>
      </c>
      <c r="B538" s="177">
        <v>8000</v>
      </c>
      <c r="C538" s="178" t="s">
        <v>168</v>
      </c>
      <c r="D538" s="159">
        <v>0</v>
      </c>
    </row>
    <row r="539" spans="1:4" ht="12" hidden="1" customHeight="1" outlineLevel="1">
      <c r="A539" s="155"/>
      <c r="B539" s="165">
        <v>8100</v>
      </c>
      <c r="C539" s="180" t="s">
        <v>169</v>
      </c>
      <c r="D539" s="159"/>
    </row>
    <row r="540" spans="1:4" ht="12" hidden="1" customHeight="1" outlineLevel="1">
      <c r="A540" s="155"/>
      <c r="B540" s="165">
        <v>8900</v>
      </c>
      <c r="C540" s="181" t="s">
        <v>225</v>
      </c>
      <c r="D540" s="159"/>
    </row>
    <row r="541" spans="1:4" ht="17.100000000000001" customHeight="1" collapsed="1">
      <c r="A541" s="201" t="s">
        <v>112</v>
      </c>
      <c r="B541" s="146"/>
      <c r="C541" s="147" t="s">
        <v>113</v>
      </c>
      <c r="D541" s="195">
        <f>D542+D559+D580</f>
        <v>3301961</v>
      </c>
    </row>
    <row r="542" spans="1:4" ht="12" customHeight="1">
      <c r="A542" s="148" t="s">
        <v>33</v>
      </c>
      <c r="B542" s="149"/>
      <c r="C542" s="150" t="s">
        <v>231</v>
      </c>
      <c r="D542" s="151">
        <f>D543+D552+D553+D556+D563+D568+D546</f>
        <v>1280868</v>
      </c>
    </row>
    <row r="543" spans="1:4" ht="12" customHeight="1">
      <c r="A543" s="148" t="s">
        <v>130</v>
      </c>
      <c r="B543" s="152">
        <v>1000</v>
      </c>
      <c r="C543" s="153" t="s">
        <v>205</v>
      </c>
      <c r="D543" s="154">
        <f>SUM(D544:D545)</f>
        <v>167162</v>
      </c>
    </row>
    <row r="544" spans="1:4" ht="12" customHeight="1">
      <c r="A544" s="155"/>
      <c r="B544" s="156">
        <v>1100</v>
      </c>
      <c r="C544" s="132" t="s">
        <v>132</v>
      </c>
      <c r="D544" s="133">
        <f>D586+D628+D670+D712+D754</f>
        <v>127929</v>
      </c>
    </row>
    <row r="545" spans="1:4" ht="12" customHeight="1">
      <c r="A545" s="155"/>
      <c r="B545" s="156">
        <v>1200</v>
      </c>
      <c r="C545" s="141" t="s">
        <v>133</v>
      </c>
      <c r="D545" s="133">
        <f>D587+D629+D671+D713+D755</f>
        <v>39233</v>
      </c>
    </row>
    <row r="546" spans="1:4" ht="12" customHeight="1">
      <c r="A546" s="155"/>
      <c r="B546" s="157">
        <v>2000</v>
      </c>
      <c r="C546" s="158" t="s">
        <v>206</v>
      </c>
      <c r="D546" s="159">
        <f>SUM(D547:D551)</f>
        <v>889706</v>
      </c>
    </row>
    <row r="547" spans="1:4" ht="12" customHeight="1">
      <c r="A547" s="155"/>
      <c r="B547" s="156">
        <v>2100</v>
      </c>
      <c r="C547" s="132" t="s">
        <v>134</v>
      </c>
      <c r="D547" s="133">
        <f t="shared" ref="D547:D552" si="4">D589+D631+D673+D715+D757</f>
        <v>2807</v>
      </c>
    </row>
    <row r="548" spans="1:4" ht="12" customHeight="1" outlineLevel="1">
      <c r="A548" s="155"/>
      <c r="B548" s="156">
        <v>2200</v>
      </c>
      <c r="C548" s="132" t="s">
        <v>135</v>
      </c>
      <c r="D548" s="133">
        <f t="shared" si="4"/>
        <v>859533</v>
      </c>
    </row>
    <row r="549" spans="1:4" ht="12" customHeight="1">
      <c r="A549" s="155"/>
      <c r="B549" s="156">
        <v>2300</v>
      </c>
      <c r="C549" s="132" t="s">
        <v>136</v>
      </c>
      <c r="D549" s="133">
        <f t="shared" si="4"/>
        <v>26166</v>
      </c>
    </row>
    <row r="550" spans="1:4" ht="12" customHeight="1" outlineLevel="1">
      <c r="A550" s="155"/>
      <c r="B550" s="156">
        <v>2400</v>
      </c>
      <c r="C550" s="160" t="s">
        <v>207</v>
      </c>
      <c r="D550" s="133">
        <f t="shared" si="4"/>
        <v>0</v>
      </c>
    </row>
    <row r="551" spans="1:4" ht="12" customHeight="1">
      <c r="A551" s="155"/>
      <c r="B551" s="156">
        <v>2500</v>
      </c>
      <c r="C551" s="160" t="s">
        <v>138</v>
      </c>
      <c r="D551" s="133">
        <f t="shared" si="4"/>
        <v>1200</v>
      </c>
    </row>
    <row r="552" spans="1:4" ht="12" customHeight="1" outlineLevel="1">
      <c r="A552" s="155"/>
      <c r="B552" s="127">
        <v>2275</v>
      </c>
      <c r="C552" s="161" t="s">
        <v>108</v>
      </c>
      <c r="D552" s="159">
        <f t="shared" si="4"/>
        <v>0</v>
      </c>
    </row>
    <row r="553" spans="1:4" ht="12" customHeight="1">
      <c r="A553" s="155" t="s">
        <v>139</v>
      </c>
      <c r="B553" s="127">
        <v>3000</v>
      </c>
      <c r="C553" s="162" t="s">
        <v>140</v>
      </c>
      <c r="D553" s="129">
        <f>SUM(D554:D555)</f>
        <v>212735</v>
      </c>
    </row>
    <row r="554" spans="1:4" ht="12" customHeight="1">
      <c r="A554" s="155"/>
      <c r="B554" s="156">
        <v>3200</v>
      </c>
      <c r="C554" s="163" t="s">
        <v>208</v>
      </c>
      <c r="D554" s="133">
        <f>D596+D638+D680+D722+D764</f>
        <v>19375</v>
      </c>
    </row>
    <row r="555" spans="1:4" ht="12" customHeight="1">
      <c r="A555" s="155"/>
      <c r="B555" s="165">
        <v>3300</v>
      </c>
      <c r="C555" s="166" t="s">
        <v>142</v>
      </c>
      <c r="D555" s="133">
        <f>D597+D639+D681+D723+D765</f>
        <v>193360</v>
      </c>
    </row>
    <row r="556" spans="1:4" ht="12" hidden="1" customHeight="1" outlineLevel="1">
      <c r="A556" s="155" t="s">
        <v>143</v>
      </c>
      <c r="B556" s="127">
        <v>4000</v>
      </c>
      <c r="C556" s="167" t="s">
        <v>144</v>
      </c>
      <c r="D556" s="129">
        <f>SUM(D557:D558)</f>
        <v>0</v>
      </c>
    </row>
    <row r="557" spans="1:4" ht="12" hidden="1" customHeight="1" outlineLevel="1">
      <c r="A557" s="155"/>
      <c r="B557" s="156">
        <v>4200</v>
      </c>
      <c r="C557" s="132" t="s">
        <v>145</v>
      </c>
      <c r="D557" s="133">
        <f>D599+D641+D683+D725+D767</f>
        <v>0</v>
      </c>
    </row>
    <row r="558" spans="1:4" ht="12" hidden="1" customHeight="1" outlineLevel="1">
      <c r="A558" s="155"/>
      <c r="B558" s="156">
        <v>4300</v>
      </c>
      <c r="C558" s="132" t="s">
        <v>146</v>
      </c>
      <c r="D558" s="133">
        <f>D600+D642+D684+D726+D768</f>
        <v>0</v>
      </c>
    </row>
    <row r="559" spans="1:4" ht="12" customHeight="1" collapsed="1">
      <c r="A559" s="155" t="s">
        <v>147</v>
      </c>
      <c r="B559" s="127">
        <v>5000</v>
      </c>
      <c r="C559" s="128" t="s">
        <v>148</v>
      </c>
      <c r="D559" s="129">
        <f>SUM(D560:D562)</f>
        <v>2021093</v>
      </c>
    </row>
    <row r="560" spans="1:4" ht="12" customHeight="1">
      <c r="A560" s="155"/>
      <c r="B560" s="156">
        <v>5100</v>
      </c>
      <c r="C560" s="132" t="s">
        <v>149</v>
      </c>
      <c r="D560" s="129">
        <f>D602+D644+D686+D728+D770</f>
        <v>0</v>
      </c>
    </row>
    <row r="561" spans="1:4" ht="12" customHeight="1">
      <c r="A561" s="155"/>
      <c r="B561" s="156">
        <v>5200</v>
      </c>
      <c r="C561" s="132" t="s">
        <v>150</v>
      </c>
      <c r="D561" s="129">
        <f>D603+D645+D687+D729+D771</f>
        <v>2021093</v>
      </c>
    </row>
    <row r="562" spans="1:4" ht="12" customHeight="1">
      <c r="A562" s="155"/>
      <c r="B562" s="169">
        <v>5300</v>
      </c>
      <c r="C562" s="140" t="s">
        <v>151</v>
      </c>
      <c r="D562" s="129">
        <f>D604+D646+D688+D730+D772</f>
        <v>0</v>
      </c>
    </row>
    <row r="563" spans="1:4" ht="12" customHeight="1">
      <c r="A563" s="155"/>
      <c r="B563" s="127">
        <v>6000</v>
      </c>
      <c r="C563" s="128" t="s">
        <v>152</v>
      </c>
      <c r="D563" s="159">
        <f>SUM(D564:D566)</f>
        <v>10765</v>
      </c>
    </row>
    <row r="564" spans="1:4" ht="12" customHeight="1">
      <c r="A564" s="155"/>
      <c r="B564" s="156">
        <v>6200</v>
      </c>
      <c r="C564" s="132" t="s">
        <v>153</v>
      </c>
      <c r="D564" s="133">
        <f>D606+D648+D690+D732+D774</f>
        <v>10765</v>
      </c>
    </row>
    <row r="565" spans="1:4" ht="12" hidden="1" customHeight="1" outlineLevel="1">
      <c r="A565" s="155"/>
      <c r="B565" s="156">
        <v>6300</v>
      </c>
      <c r="C565" s="132" t="s">
        <v>154</v>
      </c>
      <c r="D565" s="133">
        <f>D607+D649+D691+D733+D775</f>
        <v>0</v>
      </c>
    </row>
    <row r="566" spans="1:4" ht="13.5" customHeight="1" collapsed="1">
      <c r="A566" s="155" t="s">
        <v>139</v>
      </c>
      <c r="B566" s="156">
        <v>6400</v>
      </c>
      <c r="C566" s="141" t="s">
        <v>155</v>
      </c>
      <c r="D566" s="129">
        <f>D608+D650+D692+D734+D776</f>
        <v>0</v>
      </c>
    </row>
    <row r="567" spans="1:4" ht="13.5" customHeight="1">
      <c r="A567" s="155"/>
      <c r="B567" s="156">
        <v>6500</v>
      </c>
      <c r="C567" s="170" t="s">
        <v>209</v>
      </c>
      <c r="D567" s="129"/>
    </row>
    <row r="568" spans="1:4" ht="12" customHeight="1">
      <c r="A568" s="155"/>
      <c r="B568" s="127">
        <v>7000</v>
      </c>
      <c r="C568" s="128" t="s">
        <v>157</v>
      </c>
      <c r="D568" s="159">
        <f>SUM(D569:D579)</f>
        <v>500</v>
      </c>
    </row>
    <row r="569" spans="1:4" ht="12" hidden="1" customHeight="1" outlineLevel="1">
      <c r="A569" s="155"/>
      <c r="B569" s="171" t="s">
        <v>210</v>
      </c>
      <c r="C569" s="172" t="s">
        <v>211</v>
      </c>
      <c r="D569" s="133">
        <f t="shared" ref="D569:D579" si="5">D611+D653+D695+D737+D779</f>
        <v>0</v>
      </c>
    </row>
    <row r="570" spans="1:4" ht="12" hidden="1" customHeight="1" outlineLevel="1" collapsed="1">
      <c r="A570" s="155"/>
      <c r="B570" s="171" t="s">
        <v>212</v>
      </c>
      <c r="C570" s="172" t="s">
        <v>213</v>
      </c>
      <c r="D570" s="133">
        <f t="shared" si="5"/>
        <v>0</v>
      </c>
    </row>
    <row r="571" spans="1:4" ht="12" hidden="1" customHeight="1" outlineLevel="1">
      <c r="A571" s="155" t="s">
        <v>156</v>
      </c>
      <c r="B571" s="171" t="s">
        <v>214</v>
      </c>
      <c r="C571" s="172" t="s">
        <v>215</v>
      </c>
      <c r="D571" s="129">
        <f t="shared" si="5"/>
        <v>0</v>
      </c>
    </row>
    <row r="572" spans="1:4" ht="12" hidden="1" customHeight="1" outlineLevel="1">
      <c r="A572" s="155"/>
      <c r="B572" s="171" t="s">
        <v>216</v>
      </c>
      <c r="C572" s="172" t="s">
        <v>217</v>
      </c>
      <c r="D572" s="133">
        <f t="shared" si="5"/>
        <v>0</v>
      </c>
    </row>
    <row r="573" spans="1:4" ht="12" hidden="1" customHeight="1" outlineLevel="1">
      <c r="A573" s="155"/>
      <c r="B573" s="171" t="s">
        <v>218</v>
      </c>
      <c r="C573" s="172" t="s">
        <v>219</v>
      </c>
      <c r="D573" s="133">
        <f t="shared" si="5"/>
        <v>0</v>
      </c>
    </row>
    <row r="574" spans="1:4" ht="12" hidden="1" customHeight="1" outlineLevel="1">
      <c r="A574" s="155"/>
      <c r="B574" s="156">
        <v>7220</v>
      </c>
      <c r="C574" s="172" t="s">
        <v>162</v>
      </c>
      <c r="D574" s="133">
        <f t="shared" si="5"/>
        <v>0</v>
      </c>
    </row>
    <row r="575" spans="1:4" ht="12" hidden="1" customHeight="1" outlineLevel="1">
      <c r="A575" s="155"/>
      <c r="B575" s="156">
        <v>7240</v>
      </c>
      <c r="C575" s="172" t="s">
        <v>220</v>
      </c>
      <c r="D575" s="133">
        <f t="shared" si="5"/>
        <v>0</v>
      </c>
    </row>
    <row r="576" spans="1:4" ht="12" hidden="1" customHeight="1" outlineLevel="1" collapsed="1">
      <c r="A576" s="155"/>
      <c r="B576" s="156">
        <v>7260</v>
      </c>
      <c r="C576" s="172" t="s">
        <v>221</v>
      </c>
      <c r="D576" s="133">
        <f t="shared" si="5"/>
        <v>0</v>
      </c>
    </row>
    <row r="577" spans="1:4" ht="12" customHeight="1" collapsed="1">
      <c r="A577" s="155"/>
      <c r="B577" s="156">
        <v>7270</v>
      </c>
      <c r="C577" s="172" t="s">
        <v>165</v>
      </c>
      <c r="D577" s="133">
        <f t="shared" si="5"/>
        <v>500</v>
      </c>
    </row>
    <row r="578" spans="1:4" ht="12" hidden="1" customHeight="1" outlineLevel="1">
      <c r="A578" s="155"/>
      <c r="B578" s="173" t="s">
        <v>222</v>
      </c>
      <c r="C578" s="174" t="s">
        <v>223</v>
      </c>
      <c r="D578" s="133">
        <f t="shared" si="5"/>
        <v>0</v>
      </c>
    </row>
    <row r="579" spans="1:4" ht="12" hidden="1" customHeight="1" outlineLevel="1">
      <c r="A579" s="155"/>
      <c r="B579" s="173" t="s">
        <v>224</v>
      </c>
      <c r="C579" s="175" t="s">
        <v>167</v>
      </c>
      <c r="D579" s="133">
        <f t="shared" si="5"/>
        <v>0</v>
      </c>
    </row>
    <row r="580" spans="1:4" ht="12" hidden="1" customHeight="1" outlineLevel="1">
      <c r="A580" s="155" t="s">
        <v>81</v>
      </c>
      <c r="B580" s="177">
        <v>8000</v>
      </c>
      <c r="C580" s="178" t="s">
        <v>168</v>
      </c>
      <c r="D580" s="159">
        <f>SUM(D581:D582)</f>
        <v>0</v>
      </c>
    </row>
    <row r="581" spans="1:4" ht="12" hidden="1" customHeight="1" outlineLevel="1">
      <c r="A581" s="155"/>
      <c r="B581" s="165">
        <v>8100</v>
      </c>
      <c r="C581" s="180" t="s">
        <v>169</v>
      </c>
      <c r="D581" s="168">
        <f>D623+D665+D707+D749+D791</f>
        <v>0</v>
      </c>
    </row>
    <row r="582" spans="1:4" ht="12" hidden="1" customHeight="1" outlineLevel="1">
      <c r="A582" s="155"/>
      <c r="B582" s="165">
        <v>8900</v>
      </c>
      <c r="C582" s="181" t="s">
        <v>225</v>
      </c>
      <c r="D582" s="168">
        <f>D624+D666+D708+D750+D792</f>
        <v>0</v>
      </c>
    </row>
    <row r="583" spans="1:4" ht="12" customHeight="1" collapsed="1">
      <c r="A583" s="182" t="s">
        <v>246</v>
      </c>
      <c r="B583" s="183"/>
      <c r="C583" s="184" t="s">
        <v>247</v>
      </c>
      <c r="D583" s="185">
        <f>D584+D601+D622</f>
        <v>12547</v>
      </c>
    </row>
    <row r="584" spans="1:4" ht="12" customHeight="1">
      <c r="A584" s="148" t="s">
        <v>33</v>
      </c>
      <c r="B584" s="149"/>
      <c r="C584" s="150" t="s">
        <v>231</v>
      </c>
      <c r="D584" s="151">
        <f>D585+D594+D595+D598+D605+D610+D588</f>
        <v>12547</v>
      </c>
    </row>
    <row r="585" spans="1:4" ht="12" customHeight="1">
      <c r="A585" s="148" t="s">
        <v>130</v>
      </c>
      <c r="B585" s="152">
        <v>1000</v>
      </c>
      <c r="C585" s="153" t="s">
        <v>205</v>
      </c>
      <c r="D585" s="154">
        <f>SUM(D586:D587)</f>
        <v>1782</v>
      </c>
    </row>
    <row r="586" spans="1:4" ht="12" customHeight="1">
      <c r="A586" s="155"/>
      <c r="B586" s="156">
        <v>1100</v>
      </c>
      <c r="C586" s="132" t="s">
        <v>132</v>
      </c>
      <c r="D586" s="133">
        <v>1276</v>
      </c>
    </row>
    <row r="587" spans="1:4" ht="12" customHeight="1">
      <c r="A587" s="155"/>
      <c r="B587" s="156">
        <v>1200</v>
      </c>
      <c r="C587" s="141" t="s">
        <v>133</v>
      </c>
      <c r="D587" s="133">
        <v>506</v>
      </c>
    </row>
    <row r="588" spans="1:4" ht="12" hidden="1" customHeight="1" outlineLevel="1">
      <c r="A588" s="155"/>
      <c r="B588" s="157">
        <v>2000</v>
      </c>
      <c r="C588" s="158" t="s">
        <v>206</v>
      </c>
      <c r="D588" s="159">
        <f>SUM(D589:D593)</f>
        <v>0</v>
      </c>
    </row>
    <row r="589" spans="1:4" ht="12" hidden="1" customHeight="1" outlineLevel="1">
      <c r="A589" s="155"/>
      <c r="B589" s="156">
        <v>2100</v>
      </c>
      <c r="C589" s="132" t="s">
        <v>134</v>
      </c>
      <c r="D589" s="133">
        <v>0</v>
      </c>
    </row>
    <row r="590" spans="1:4" ht="12" hidden="1" customHeight="1" outlineLevel="1">
      <c r="A590" s="155"/>
      <c r="B590" s="156">
        <v>2200</v>
      </c>
      <c r="C590" s="132" t="s">
        <v>135</v>
      </c>
      <c r="D590" s="133">
        <v>0</v>
      </c>
    </row>
    <row r="591" spans="1:4" ht="12" hidden="1" customHeight="1" outlineLevel="1">
      <c r="A591" s="155"/>
      <c r="B591" s="156">
        <v>2300</v>
      </c>
      <c r="C591" s="132" t="s">
        <v>136</v>
      </c>
      <c r="D591" s="133">
        <v>0</v>
      </c>
    </row>
    <row r="592" spans="1:4" ht="12" hidden="1" customHeight="1" outlineLevel="1">
      <c r="A592" s="155"/>
      <c r="B592" s="156">
        <v>2400</v>
      </c>
      <c r="C592" s="160" t="s">
        <v>207</v>
      </c>
      <c r="D592" s="133">
        <v>0</v>
      </c>
    </row>
    <row r="593" spans="1:4" ht="12" hidden="1" customHeight="1" outlineLevel="1">
      <c r="A593" s="155"/>
      <c r="B593" s="156">
        <v>2500</v>
      </c>
      <c r="C593" s="160" t="s">
        <v>138</v>
      </c>
      <c r="D593" s="133">
        <v>0</v>
      </c>
    </row>
    <row r="594" spans="1:4" ht="12" hidden="1" customHeight="1" outlineLevel="1">
      <c r="A594" s="155" t="s">
        <v>139</v>
      </c>
      <c r="B594" s="127">
        <v>2275</v>
      </c>
      <c r="C594" s="161" t="s">
        <v>108</v>
      </c>
      <c r="D594" s="154">
        <v>0</v>
      </c>
    </row>
    <row r="595" spans="1:4" ht="12" hidden="1" customHeight="1" outlineLevel="1">
      <c r="A595" s="155"/>
      <c r="B595" s="127">
        <v>3000</v>
      </c>
      <c r="C595" s="162" t="s">
        <v>140</v>
      </c>
      <c r="D595" s="159">
        <f>SUM(D596:D597)</f>
        <v>0</v>
      </c>
    </row>
    <row r="596" spans="1:4" ht="12" hidden="1" customHeight="1" outlineLevel="1">
      <c r="A596" s="155"/>
      <c r="B596" s="156">
        <v>3200</v>
      </c>
      <c r="C596" s="163" t="s">
        <v>208</v>
      </c>
      <c r="D596" s="168">
        <v>0</v>
      </c>
    </row>
    <row r="597" spans="1:4" ht="12" hidden="1" customHeight="1" outlineLevel="1">
      <c r="A597" s="155" t="s">
        <v>143</v>
      </c>
      <c r="B597" s="165">
        <v>3300</v>
      </c>
      <c r="C597" s="166" t="s">
        <v>142</v>
      </c>
      <c r="D597" s="202">
        <v>0</v>
      </c>
    </row>
    <row r="598" spans="1:4" ht="12" hidden="1" customHeight="1" outlineLevel="1">
      <c r="A598" s="155"/>
      <c r="B598" s="127">
        <v>4000</v>
      </c>
      <c r="C598" s="167" t="s">
        <v>144</v>
      </c>
      <c r="D598" s="159">
        <f>SUM(D599:D600)</f>
        <v>0</v>
      </c>
    </row>
    <row r="599" spans="1:4" ht="12" hidden="1" customHeight="1" outlineLevel="1">
      <c r="A599" s="155"/>
      <c r="B599" s="156">
        <v>4200</v>
      </c>
      <c r="C599" s="132" t="s">
        <v>145</v>
      </c>
      <c r="D599" s="168">
        <v>0</v>
      </c>
    </row>
    <row r="600" spans="1:4" ht="12" hidden="1" customHeight="1" outlineLevel="1">
      <c r="A600" s="155" t="s">
        <v>147</v>
      </c>
      <c r="B600" s="156">
        <v>4300</v>
      </c>
      <c r="C600" s="132" t="s">
        <v>146</v>
      </c>
      <c r="D600" s="168">
        <v>0</v>
      </c>
    </row>
    <row r="601" spans="1:4" ht="12" hidden="1" customHeight="1" outlineLevel="1">
      <c r="A601" s="155"/>
      <c r="B601" s="127">
        <v>5000</v>
      </c>
      <c r="C601" s="128" t="s">
        <v>148</v>
      </c>
      <c r="D601" s="159">
        <f>SUM(D602:D604)</f>
        <v>0</v>
      </c>
    </row>
    <row r="602" spans="1:4" ht="12" hidden="1" customHeight="1" outlineLevel="1">
      <c r="A602" s="155"/>
      <c r="B602" s="156">
        <v>5100</v>
      </c>
      <c r="C602" s="132" t="s">
        <v>149</v>
      </c>
      <c r="D602" s="168">
        <v>0</v>
      </c>
    </row>
    <row r="603" spans="1:4" ht="12" hidden="1" customHeight="1" outlineLevel="1">
      <c r="A603" s="155"/>
      <c r="B603" s="156">
        <v>5200</v>
      </c>
      <c r="C603" s="132" t="s">
        <v>150</v>
      </c>
      <c r="D603" s="168">
        <v>0</v>
      </c>
    </row>
    <row r="604" spans="1:4" ht="12" customHeight="1" collapsed="1">
      <c r="A604" s="400" t="s">
        <v>139</v>
      </c>
      <c r="B604" s="408">
        <v>5300</v>
      </c>
      <c r="C604" s="409" t="s">
        <v>151</v>
      </c>
      <c r="D604" s="410">
        <v>0</v>
      </c>
    </row>
    <row r="605" spans="1:4" ht="12" customHeight="1">
      <c r="A605" s="155"/>
      <c r="B605" s="127">
        <v>6000</v>
      </c>
      <c r="C605" s="128" t="s">
        <v>152</v>
      </c>
      <c r="D605" s="159">
        <f>SUM(D606:D608)</f>
        <v>10765</v>
      </c>
    </row>
    <row r="606" spans="1:4" ht="12" customHeight="1">
      <c r="A606" s="155"/>
      <c r="B606" s="156">
        <v>6200</v>
      </c>
      <c r="C606" s="132" t="s">
        <v>153</v>
      </c>
      <c r="D606" s="168">
        <v>10765</v>
      </c>
    </row>
    <row r="607" spans="1:4" ht="12" hidden="1" customHeight="1" outlineLevel="1">
      <c r="A607" s="155"/>
      <c r="B607" s="156">
        <v>6300</v>
      </c>
      <c r="C607" s="132" t="s">
        <v>154</v>
      </c>
      <c r="D607" s="168">
        <v>0</v>
      </c>
    </row>
    <row r="608" spans="1:4" ht="12" hidden="1" customHeight="1" outlineLevel="1">
      <c r="A608" s="155" t="s">
        <v>156</v>
      </c>
      <c r="B608" s="156">
        <v>6400</v>
      </c>
      <c r="C608" s="141" t="s">
        <v>155</v>
      </c>
      <c r="D608" s="168">
        <v>0</v>
      </c>
    </row>
    <row r="609" spans="1:4" ht="12" hidden="1" customHeight="1" outlineLevel="1">
      <c r="A609" s="155"/>
      <c r="B609" s="156">
        <v>6500</v>
      </c>
      <c r="C609" s="170" t="s">
        <v>209</v>
      </c>
      <c r="D609" s="168"/>
    </row>
    <row r="610" spans="1:4" ht="12" hidden="1" customHeight="1" outlineLevel="1">
      <c r="A610" s="155"/>
      <c r="B610" s="127">
        <v>7000</v>
      </c>
      <c r="C610" s="128" t="s">
        <v>157</v>
      </c>
      <c r="D610" s="129">
        <f>SUM(D611:D621)</f>
        <v>0</v>
      </c>
    </row>
    <row r="611" spans="1:4" ht="12" hidden="1" customHeight="1" outlineLevel="1">
      <c r="A611" s="155"/>
      <c r="B611" s="171" t="s">
        <v>210</v>
      </c>
      <c r="C611" s="172" t="s">
        <v>211</v>
      </c>
      <c r="D611" s="168">
        <v>0</v>
      </c>
    </row>
    <row r="612" spans="1:4" ht="12" hidden="1" customHeight="1" outlineLevel="1">
      <c r="A612" s="155"/>
      <c r="B612" s="171" t="s">
        <v>212</v>
      </c>
      <c r="C612" s="172" t="s">
        <v>213</v>
      </c>
      <c r="D612" s="168">
        <v>0</v>
      </c>
    </row>
    <row r="613" spans="1:4" ht="12" hidden="1" customHeight="1" outlineLevel="1">
      <c r="A613" s="155"/>
      <c r="B613" s="171" t="s">
        <v>214</v>
      </c>
      <c r="C613" s="172" t="s">
        <v>215</v>
      </c>
      <c r="D613" s="168">
        <v>0</v>
      </c>
    </row>
    <row r="614" spans="1:4" ht="12" hidden="1" customHeight="1" outlineLevel="1">
      <c r="A614" s="155"/>
      <c r="B614" s="171" t="s">
        <v>216</v>
      </c>
      <c r="C614" s="172" t="s">
        <v>217</v>
      </c>
      <c r="D614" s="168">
        <v>0</v>
      </c>
    </row>
    <row r="615" spans="1:4" ht="12" hidden="1" customHeight="1" outlineLevel="1">
      <c r="A615" s="155"/>
      <c r="B615" s="171" t="s">
        <v>218</v>
      </c>
      <c r="C615" s="172" t="s">
        <v>219</v>
      </c>
      <c r="D615" s="168">
        <v>0</v>
      </c>
    </row>
    <row r="616" spans="1:4" ht="12" hidden="1" customHeight="1" outlineLevel="1">
      <c r="A616" s="155"/>
      <c r="B616" s="156">
        <v>7220</v>
      </c>
      <c r="C616" s="172" t="s">
        <v>162</v>
      </c>
      <c r="D616" s="168">
        <v>0</v>
      </c>
    </row>
    <row r="617" spans="1:4" ht="12" hidden="1" customHeight="1" outlineLevel="1">
      <c r="A617" s="155"/>
      <c r="B617" s="156">
        <v>7240</v>
      </c>
      <c r="C617" s="172" t="s">
        <v>220</v>
      </c>
      <c r="D617" s="168">
        <v>0</v>
      </c>
    </row>
    <row r="618" spans="1:4" ht="12" hidden="1" customHeight="1" outlineLevel="1">
      <c r="A618" s="155"/>
      <c r="B618" s="156">
        <v>7260</v>
      </c>
      <c r="C618" s="172" t="s">
        <v>221</v>
      </c>
      <c r="D618" s="168">
        <v>0</v>
      </c>
    </row>
    <row r="619" spans="1:4" ht="12" hidden="1" customHeight="1" outlineLevel="1">
      <c r="A619" s="155"/>
      <c r="B619" s="156">
        <v>7270</v>
      </c>
      <c r="C619" s="172" t="s">
        <v>165</v>
      </c>
      <c r="D619" s="168">
        <v>0</v>
      </c>
    </row>
    <row r="620" spans="1:4" ht="12" hidden="1" customHeight="1" outlineLevel="1">
      <c r="A620" s="155"/>
      <c r="B620" s="173" t="s">
        <v>222</v>
      </c>
      <c r="C620" s="174" t="s">
        <v>223</v>
      </c>
      <c r="D620" s="168">
        <v>0</v>
      </c>
    </row>
    <row r="621" spans="1:4" ht="12" hidden="1" customHeight="1" outlineLevel="1">
      <c r="A621" s="155"/>
      <c r="B621" s="173" t="s">
        <v>224</v>
      </c>
      <c r="C621" s="175" t="s">
        <v>167</v>
      </c>
      <c r="D621" s="168">
        <v>0</v>
      </c>
    </row>
    <row r="622" spans="1:4" ht="12" hidden="1" customHeight="1" outlineLevel="1">
      <c r="A622" s="155" t="s">
        <v>81</v>
      </c>
      <c r="B622" s="177">
        <v>8000</v>
      </c>
      <c r="C622" s="178" t="s">
        <v>168</v>
      </c>
      <c r="D622" s="159">
        <f>SUM(D623:D624)</f>
        <v>0</v>
      </c>
    </row>
    <row r="623" spans="1:4" ht="12" hidden="1" customHeight="1" outlineLevel="1">
      <c r="A623" s="155"/>
      <c r="B623" s="165">
        <v>8100</v>
      </c>
      <c r="C623" s="180" t="s">
        <v>169</v>
      </c>
      <c r="D623" s="203">
        <v>0</v>
      </c>
    </row>
    <row r="624" spans="1:4" ht="12" hidden="1" customHeight="1" outlineLevel="1">
      <c r="A624" s="155"/>
      <c r="B624" s="165">
        <v>8900</v>
      </c>
      <c r="C624" s="181" t="s">
        <v>225</v>
      </c>
      <c r="D624" s="164">
        <v>0</v>
      </c>
    </row>
    <row r="625" spans="1:4" ht="12" customHeight="1" collapsed="1">
      <c r="A625" s="204" t="s">
        <v>248</v>
      </c>
      <c r="B625" s="205"/>
      <c r="C625" s="206" t="s">
        <v>249</v>
      </c>
      <c r="D625" s="185">
        <f>D626+D643+D664</f>
        <v>97756</v>
      </c>
    </row>
    <row r="626" spans="1:4" ht="12" customHeight="1">
      <c r="A626" s="148" t="s">
        <v>33</v>
      </c>
      <c r="B626" s="149"/>
      <c r="C626" s="150" t="s">
        <v>129</v>
      </c>
      <c r="D626" s="151">
        <f>D627+D635+D636+D652+D630</f>
        <v>96786</v>
      </c>
    </row>
    <row r="627" spans="1:4" ht="12" customHeight="1">
      <c r="A627" s="148" t="s">
        <v>130</v>
      </c>
      <c r="B627" s="152">
        <v>1000</v>
      </c>
      <c r="C627" s="153" t="s">
        <v>205</v>
      </c>
      <c r="D627" s="154">
        <f>SUM(D628:D629)</f>
        <v>91224</v>
      </c>
    </row>
    <row r="628" spans="1:4" ht="12" customHeight="1">
      <c r="A628" s="155"/>
      <c r="B628" s="156">
        <v>1100</v>
      </c>
      <c r="C628" s="132" t="s">
        <v>132</v>
      </c>
      <c r="D628" s="133">
        <v>69684</v>
      </c>
    </row>
    <row r="629" spans="1:4" ht="12" customHeight="1">
      <c r="A629" s="155"/>
      <c r="B629" s="156">
        <v>1200</v>
      </c>
      <c r="C629" s="141" t="s">
        <v>133</v>
      </c>
      <c r="D629" s="133">
        <v>21540</v>
      </c>
    </row>
    <row r="630" spans="1:4" ht="12" customHeight="1">
      <c r="A630" s="155"/>
      <c r="B630" s="157">
        <v>2000</v>
      </c>
      <c r="C630" s="158" t="s">
        <v>206</v>
      </c>
      <c r="D630" s="159">
        <f>SUM(D631:D634)</f>
        <v>5562</v>
      </c>
    </row>
    <row r="631" spans="1:4" ht="12" customHeight="1">
      <c r="A631" s="155"/>
      <c r="B631" s="156">
        <v>2100</v>
      </c>
      <c r="C631" s="132" t="s">
        <v>134</v>
      </c>
      <c r="D631" s="133">
        <v>500</v>
      </c>
    </row>
    <row r="632" spans="1:4" ht="12" customHeight="1">
      <c r="A632" s="155"/>
      <c r="B632" s="156">
        <v>2200</v>
      </c>
      <c r="C632" s="132" t="s">
        <v>135</v>
      </c>
      <c r="D632" s="133">
        <v>2998</v>
      </c>
    </row>
    <row r="633" spans="1:4" ht="12" customHeight="1">
      <c r="A633" s="155"/>
      <c r="B633" s="156">
        <v>2300</v>
      </c>
      <c r="C633" s="132" t="s">
        <v>136</v>
      </c>
      <c r="D633" s="133">
        <v>2064</v>
      </c>
    </row>
    <row r="634" spans="1:4" ht="12" hidden="1" customHeight="1" outlineLevel="1">
      <c r="A634" s="155"/>
      <c r="B634" s="156">
        <v>2400</v>
      </c>
      <c r="C634" s="160" t="s">
        <v>207</v>
      </c>
      <c r="D634" s="133">
        <v>0</v>
      </c>
    </row>
    <row r="635" spans="1:4" ht="12" hidden="1" customHeight="1" outlineLevel="1">
      <c r="A635" s="155"/>
      <c r="B635" s="156">
        <v>2500</v>
      </c>
      <c r="C635" s="160" t="s">
        <v>138</v>
      </c>
      <c r="D635" s="133">
        <v>0</v>
      </c>
    </row>
    <row r="636" spans="1:4" ht="12" hidden="1" customHeight="1" outlineLevel="1">
      <c r="A636" s="155"/>
      <c r="B636" s="127">
        <v>2275</v>
      </c>
      <c r="C636" s="161" t="s">
        <v>108</v>
      </c>
      <c r="D636" s="154">
        <v>0</v>
      </c>
    </row>
    <row r="637" spans="1:4" ht="12" hidden="1" customHeight="1" outlineLevel="1">
      <c r="A637" s="155" t="s">
        <v>139</v>
      </c>
      <c r="B637" s="127">
        <v>3000</v>
      </c>
      <c r="C637" s="162" t="s">
        <v>140</v>
      </c>
      <c r="D637" s="159">
        <v>0</v>
      </c>
    </row>
    <row r="638" spans="1:4" ht="12" hidden="1" customHeight="1" outlineLevel="1">
      <c r="A638" s="155"/>
      <c r="B638" s="156">
        <v>3200</v>
      </c>
      <c r="C638" s="163" t="s">
        <v>208</v>
      </c>
      <c r="D638" s="168"/>
    </row>
    <row r="639" spans="1:4" ht="12" hidden="1" customHeight="1" outlineLevel="1">
      <c r="A639" s="155"/>
      <c r="B639" s="165">
        <v>3300</v>
      </c>
      <c r="C639" s="166" t="s">
        <v>142</v>
      </c>
      <c r="D639" s="202"/>
    </row>
    <row r="640" spans="1:4" ht="12" hidden="1" customHeight="1" outlineLevel="1">
      <c r="A640" s="155" t="s">
        <v>143</v>
      </c>
      <c r="B640" s="127">
        <v>4000</v>
      </c>
      <c r="C640" s="167" t="s">
        <v>144</v>
      </c>
      <c r="D640" s="159">
        <v>0</v>
      </c>
    </row>
    <row r="641" spans="1:4" ht="12" hidden="1" customHeight="1" outlineLevel="1">
      <c r="A641" s="155"/>
      <c r="B641" s="156">
        <v>4200</v>
      </c>
      <c r="C641" s="132" t="s">
        <v>145</v>
      </c>
      <c r="D641" s="168"/>
    </row>
    <row r="642" spans="1:4" ht="12" hidden="1" customHeight="1" outlineLevel="1">
      <c r="A642" s="155"/>
      <c r="B642" s="156">
        <v>4300</v>
      </c>
      <c r="C642" s="132" t="s">
        <v>146</v>
      </c>
      <c r="D642" s="168"/>
    </row>
    <row r="643" spans="1:4" ht="12" customHeight="1" collapsed="1">
      <c r="A643" s="155" t="s">
        <v>147</v>
      </c>
      <c r="B643" s="127">
        <v>5000</v>
      </c>
      <c r="C643" s="128" t="s">
        <v>148</v>
      </c>
      <c r="D643" s="159">
        <f>SUM(D644:D646)</f>
        <v>970</v>
      </c>
    </row>
    <row r="644" spans="1:4" ht="12" customHeight="1">
      <c r="A644" s="155"/>
      <c r="B644" s="156">
        <v>5100</v>
      </c>
      <c r="C644" s="132" t="s">
        <v>149</v>
      </c>
      <c r="D644" s="168">
        <v>0</v>
      </c>
    </row>
    <row r="645" spans="1:4" ht="12" customHeight="1">
      <c r="A645" s="155"/>
      <c r="B645" s="156">
        <v>5200</v>
      </c>
      <c r="C645" s="132" t="s">
        <v>150</v>
      </c>
      <c r="D645" s="168">
        <v>970</v>
      </c>
    </row>
    <row r="646" spans="1:4" ht="12" hidden="1" customHeight="1" outlineLevel="1">
      <c r="A646" s="155"/>
      <c r="B646" s="169">
        <v>5300</v>
      </c>
      <c r="C646" s="140" t="s">
        <v>151</v>
      </c>
      <c r="D646" s="168"/>
    </row>
    <row r="647" spans="1:4" ht="12" hidden="1" customHeight="1" outlineLevel="1">
      <c r="A647" s="155"/>
      <c r="B647" s="127">
        <v>6000</v>
      </c>
      <c r="C647" s="128" t="s">
        <v>152</v>
      </c>
      <c r="D647" s="159">
        <f>SUM(D648:D650)</f>
        <v>0</v>
      </c>
    </row>
    <row r="648" spans="1:4" ht="12" hidden="1" customHeight="1" outlineLevel="1">
      <c r="A648" s="155"/>
      <c r="B648" s="156">
        <v>6200</v>
      </c>
      <c r="C648" s="132" t="s">
        <v>153</v>
      </c>
      <c r="D648" s="168"/>
    </row>
    <row r="649" spans="1:4" ht="12" hidden="1" customHeight="1" outlineLevel="1">
      <c r="A649" s="155"/>
      <c r="B649" s="156">
        <v>6300</v>
      </c>
      <c r="C649" s="132" t="s">
        <v>154</v>
      </c>
      <c r="D649" s="168"/>
    </row>
    <row r="650" spans="1:4" ht="12" hidden="1" customHeight="1" outlineLevel="1">
      <c r="A650" s="155"/>
      <c r="B650" s="156">
        <v>6400</v>
      </c>
      <c r="C650" s="141" t="s">
        <v>155</v>
      </c>
      <c r="D650" s="168"/>
    </row>
    <row r="651" spans="1:4" ht="12" hidden="1" customHeight="1" outlineLevel="1">
      <c r="A651" s="155"/>
      <c r="B651" s="156">
        <v>6500</v>
      </c>
      <c r="C651" s="170" t="s">
        <v>209</v>
      </c>
      <c r="D651" s="168"/>
    </row>
    <row r="652" spans="1:4" ht="12" hidden="1" customHeight="1" outlineLevel="1">
      <c r="A652" s="155" t="s">
        <v>139</v>
      </c>
      <c r="B652" s="127">
        <v>7000</v>
      </c>
      <c r="C652" s="128" t="s">
        <v>157</v>
      </c>
      <c r="D652" s="129">
        <v>0</v>
      </c>
    </row>
    <row r="653" spans="1:4" ht="12" hidden="1" customHeight="1" outlineLevel="1">
      <c r="A653" s="155"/>
      <c r="B653" s="171" t="s">
        <v>210</v>
      </c>
      <c r="C653" s="172" t="s">
        <v>211</v>
      </c>
      <c r="D653" s="168"/>
    </row>
    <row r="654" spans="1:4" ht="12" hidden="1" customHeight="1" outlineLevel="1">
      <c r="A654" s="155"/>
      <c r="B654" s="171" t="s">
        <v>212</v>
      </c>
      <c r="C654" s="172" t="s">
        <v>213</v>
      </c>
      <c r="D654" s="168"/>
    </row>
    <row r="655" spans="1:4" ht="12" hidden="1" customHeight="1" outlineLevel="1">
      <c r="A655" s="155"/>
      <c r="B655" s="171" t="s">
        <v>214</v>
      </c>
      <c r="C655" s="172" t="s">
        <v>215</v>
      </c>
      <c r="D655" s="168"/>
    </row>
    <row r="656" spans="1:4" ht="12" hidden="1" customHeight="1" outlineLevel="1">
      <c r="A656" s="155" t="s">
        <v>156</v>
      </c>
      <c r="B656" s="171" t="s">
        <v>216</v>
      </c>
      <c r="C656" s="172" t="s">
        <v>217</v>
      </c>
      <c r="D656" s="168"/>
    </row>
    <row r="657" spans="1:4" ht="12" hidden="1" customHeight="1" outlineLevel="1">
      <c r="A657" s="155"/>
      <c r="B657" s="171" t="s">
        <v>218</v>
      </c>
      <c r="C657" s="172" t="s">
        <v>219</v>
      </c>
      <c r="D657" s="168"/>
    </row>
    <row r="658" spans="1:4" ht="12" hidden="1" customHeight="1" outlineLevel="1">
      <c r="A658" s="155"/>
      <c r="B658" s="156">
        <v>7220</v>
      </c>
      <c r="C658" s="172" t="s">
        <v>162</v>
      </c>
      <c r="D658" s="168"/>
    </row>
    <row r="659" spans="1:4" ht="12" hidden="1" customHeight="1" outlineLevel="1">
      <c r="A659" s="155"/>
      <c r="B659" s="156">
        <v>7240</v>
      </c>
      <c r="C659" s="172" t="s">
        <v>220</v>
      </c>
      <c r="D659" s="168"/>
    </row>
    <row r="660" spans="1:4" ht="12" hidden="1" customHeight="1" outlineLevel="1">
      <c r="A660" s="155"/>
      <c r="B660" s="156">
        <v>7260</v>
      </c>
      <c r="C660" s="172" t="s">
        <v>221</v>
      </c>
      <c r="D660" s="168"/>
    </row>
    <row r="661" spans="1:4" ht="12" hidden="1" customHeight="1" outlineLevel="1">
      <c r="A661" s="155"/>
      <c r="B661" s="156">
        <v>7270</v>
      </c>
      <c r="C661" s="172" t="s">
        <v>165</v>
      </c>
      <c r="D661" s="168"/>
    </row>
    <row r="662" spans="1:4" ht="12" hidden="1" customHeight="1" outlineLevel="1">
      <c r="A662" s="155"/>
      <c r="B662" s="173" t="s">
        <v>222</v>
      </c>
      <c r="C662" s="174" t="s">
        <v>223</v>
      </c>
      <c r="D662" s="168"/>
    </row>
    <row r="663" spans="1:4" ht="12" hidden="1" customHeight="1" outlineLevel="1">
      <c r="A663" s="155"/>
      <c r="B663" s="173" t="s">
        <v>224</v>
      </c>
      <c r="C663" s="175" t="s">
        <v>167</v>
      </c>
      <c r="D663" s="168"/>
    </row>
    <row r="664" spans="1:4" ht="12" hidden="1" customHeight="1" outlineLevel="1">
      <c r="A664" s="155" t="s">
        <v>81</v>
      </c>
      <c r="B664" s="177">
        <v>8000</v>
      </c>
      <c r="C664" s="178" t="s">
        <v>168</v>
      </c>
      <c r="D664" s="159">
        <v>0</v>
      </c>
    </row>
    <row r="665" spans="1:4" ht="12" hidden="1" customHeight="1" outlineLevel="1">
      <c r="A665" s="155"/>
      <c r="B665" s="165">
        <v>8100</v>
      </c>
      <c r="C665" s="180" t="s">
        <v>169</v>
      </c>
      <c r="D665" s="203"/>
    </row>
    <row r="666" spans="1:4" ht="12" hidden="1" customHeight="1" outlineLevel="1">
      <c r="A666" s="155"/>
      <c r="B666" s="165">
        <v>8900</v>
      </c>
      <c r="C666" s="181" t="s">
        <v>225</v>
      </c>
      <c r="D666" s="164"/>
    </row>
    <row r="667" spans="1:4" ht="12" customHeight="1" collapsed="1">
      <c r="A667" s="182" t="s">
        <v>250</v>
      </c>
      <c r="B667" s="183"/>
      <c r="C667" s="184" t="s">
        <v>251</v>
      </c>
      <c r="D667" s="185">
        <f>D668+D685+D706</f>
        <v>2972078</v>
      </c>
    </row>
    <row r="668" spans="1:4" ht="12" customHeight="1">
      <c r="A668" s="148" t="s">
        <v>33</v>
      </c>
      <c r="B668" s="149"/>
      <c r="C668" s="150" t="s">
        <v>129</v>
      </c>
      <c r="D668" s="151">
        <f>D669+D678+D679+D682+D689+D694+D672</f>
        <v>956649</v>
      </c>
    </row>
    <row r="669" spans="1:4" ht="12" customHeight="1">
      <c r="A669" s="148" t="s">
        <v>130</v>
      </c>
      <c r="B669" s="152">
        <v>1000</v>
      </c>
      <c r="C669" s="153" t="s">
        <v>205</v>
      </c>
      <c r="D669" s="154">
        <f>SUM(D670:D671)</f>
        <v>0</v>
      </c>
    </row>
    <row r="670" spans="1:4" ht="12" hidden="1" customHeight="1" outlineLevel="1">
      <c r="A670" s="155"/>
      <c r="B670" s="156">
        <v>1100</v>
      </c>
      <c r="C670" s="132" t="s">
        <v>132</v>
      </c>
      <c r="D670" s="133">
        <v>0</v>
      </c>
    </row>
    <row r="671" spans="1:4" ht="12" hidden="1" customHeight="1" outlineLevel="1">
      <c r="A671" s="155"/>
      <c r="B671" s="156">
        <v>1200</v>
      </c>
      <c r="C671" s="141" t="s">
        <v>133</v>
      </c>
      <c r="D671" s="133">
        <v>0</v>
      </c>
    </row>
    <row r="672" spans="1:4" ht="12" customHeight="1" collapsed="1">
      <c r="A672" s="155"/>
      <c r="B672" s="157">
        <v>2000</v>
      </c>
      <c r="C672" s="158" t="s">
        <v>206</v>
      </c>
      <c r="D672" s="159">
        <f>SUM(D673:D677)</f>
        <v>763289</v>
      </c>
    </row>
    <row r="673" spans="1:4" ht="12" customHeight="1">
      <c r="A673" s="155"/>
      <c r="B673" s="156">
        <v>2100</v>
      </c>
      <c r="C673" s="132" t="s">
        <v>134</v>
      </c>
      <c r="D673" s="133">
        <v>0</v>
      </c>
    </row>
    <row r="674" spans="1:4" ht="12" customHeight="1">
      <c r="A674" s="155"/>
      <c r="B674" s="156">
        <v>2200</v>
      </c>
      <c r="C674" s="132" t="s">
        <v>135</v>
      </c>
      <c r="D674" s="133">
        <v>763289</v>
      </c>
    </row>
    <row r="675" spans="1:4" ht="12" hidden="1" customHeight="1" outlineLevel="1">
      <c r="A675" s="155"/>
      <c r="B675" s="156">
        <v>2300</v>
      </c>
      <c r="C675" s="132" t="s">
        <v>136</v>
      </c>
      <c r="D675" s="133">
        <v>0</v>
      </c>
    </row>
    <row r="676" spans="1:4" ht="12" hidden="1" customHeight="1" outlineLevel="1">
      <c r="A676" s="155"/>
      <c r="B676" s="156">
        <v>2400</v>
      </c>
      <c r="C676" s="160" t="s">
        <v>207</v>
      </c>
      <c r="D676" s="133"/>
    </row>
    <row r="677" spans="1:4" ht="12" hidden="1" customHeight="1" outlineLevel="1">
      <c r="A677" s="155"/>
      <c r="B677" s="156">
        <v>2500</v>
      </c>
      <c r="C677" s="160" t="s">
        <v>138</v>
      </c>
      <c r="D677" s="133">
        <v>0</v>
      </c>
    </row>
    <row r="678" spans="1:4" ht="12" hidden="1" customHeight="1" outlineLevel="1">
      <c r="A678" s="155" t="s">
        <v>139</v>
      </c>
      <c r="B678" s="127">
        <v>2275</v>
      </c>
      <c r="C678" s="161" t="s">
        <v>108</v>
      </c>
      <c r="D678" s="154"/>
    </row>
    <row r="679" spans="1:4" ht="12" customHeight="1" collapsed="1">
      <c r="A679" s="155"/>
      <c r="B679" s="127">
        <v>3000</v>
      </c>
      <c r="C679" s="162" t="s">
        <v>140</v>
      </c>
      <c r="D679" s="159">
        <f>SUM(D680:D681)</f>
        <v>193360</v>
      </c>
    </row>
    <row r="680" spans="1:4" ht="12" hidden="1" customHeight="1" outlineLevel="1">
      <c r="A680" s="155"/>
      <c r="B680" s="156">
        <v>3200</v>
      </c>
      <c r="C680" s="163" t="s">
        <v>208</v>
      </c>
      <c r="D680" s="168">
        <v>0</v>
      </c>
    </row>
    <row r="681" spans="1:4" ht="12" customHeight="1" collapsed="1">
      <c r="A681" s="155" t="s">
        <v>143</v>
      </c>
      <c r="B681" s="165">
        <v>3300</v>
      </c>
      <c r="C681" s="166" t="s">
        <v>142</v>
      </c>
      <c r="D681" s="202">
        <v>193360</v>
      </c>
    </row>
    <row r="682" spans="1:4" ht="12" hidden="1" customHeight="1" outlineLevel="1">
      <c r="A682" s="155"/>
      <c r="B682" s="127">
        <v>4000</v>
      </c>
      <c r="C682" s="167" t="s">
        <v>144</v>
      </c>
      <c r="D682" s="159">
        <f>SUM(D683:D684)</f>
        <v>0</v>
      </c>
    </row>
    <row r="683" spans="1:4" ht="12" hidden="1" customHeight="1" outlineLevel="1">
      <c r="A683" s="155"/>
      <c r="B683" s="156">
        <v>4200</v>
      </c>
      <c r="C683" s="132" t="s">
        <v>145</v>
      </c>
      <c r="D683" s="168"/>
    </row>
    <row r="684" spans="1:4" ht="12" hidden="1" customHeight="1" outlineLevel="1">
      <c r="A684" s="155" t="s">
        <v>147</v>
      </c>
      <c r="B684" s="156">
        <v>4300</v>
      </c>
      <c r="C684" s="132" t="s">
        <v>146</v>
      </c>
      <c r="D684" s="168"/>
    </row>
    <row r="685" spans="1:4" ht="12" customHeight="1" collapsed="1">
      <c r="A685" s="155"/>
      <c r="B685" s="127">
        <v>5000</v>
      </c>
      <c r="C685" s="128" t="s">
        <v>148</v>
      </c>
      <c r="D685" s="159">
        <f>SUM(D686:D688)</f>
        <v>2015429</v>
      </c>
    </row>
    <row r="686" spans="1:4" ht="12" hidden="1" customHeight="1" outlineLevel="1">
      <c r="A686" s="155"/>
      <c r="B686" s="156">
        <v>5100</v>
      </c>
      <c r="C686" s="132" t="s">
        <v>149</v>
      </c>
      <c r="D686" s="168">
        <v>0</v>
      </c>
    </row>
    <row r="687" spans="1:4" ht="12" customHeight="1" collapsed="1">
      <c r="A687" s="155"/>
      <c r="B687" s="156">
        <v>5200</v>
      </c>
      <c r="C687" s="132" t="s">
        <v>150</v>
      </c>
      <c r="D687" s="168">
        <v>2015429</v>
      </c>
    </row>
    <row r="688" spans="1:4" ht="12" hidden="1" customHeight="1" outlineLevel="1">
      <c r="A688" s="155" t="s">
        <v>139</v>
      </c>
      <c r="B688" s="169">
        <v>5300</v>
      </c>
      <c r="C688" s="140" t="s">
        <v>151</v>
      </c>
      <c r="D688" s="168"/>
    </row>
    <row r="689" spans="1:4" ht="12" hidden="1" customHeight="1" outlineLevel="1">
      <c r="A689" s="155"/>
      <c r="B689" s="127">
        <v>6000</v>
      </c>
      <c r="C689" s="128" t="s">
        <v>152</v>
      </c>
      <c r="D689" s="159">
        <f>SUM(D690:D692)</f>
        <v>0</v>
      </c>
    </row>
    <row r="690" spans="1:4" ht="12" hidden="1" customHeight="1" outlineLevel="1">
      <c r="A690" s="155"/>
      <c r="B690" s="156">
        <v>6200</v>
      </c>
      <c r="C690" s="132" t="s">
        <v>153</v>
      </c>
      <c r="D690" s="168"/>
    </row>
    <row r="691" spans="1:4" ht="12" hidden="1" customHeight="1" outlineLevel="1">
      <c r="A691" s="155"/>
      <c r="B691" s="156">
        <v>6300</v>
      </c>
      <c r="C691" s="132" t="s">
        <v>154</v>
      </c>
      <c r="D691" s="168"/>
    </row>
    <row r="692" spans="1:4" ht="12" hidden="1" customHeight="1" outlineLevel="1" collapsed="1">
      <c r="A692" s="155" t="s">
        <v>156</v>
      </c>
      <c r="B692" s="156">
        <v>6400</v>
      </c>
      <c r="C692" s="141" t="s">
        <v>155</v>
      </c>
      <c r="D692" s="168"/>
    </row>
    <row r="693" spans="1:4" ht="12" hidden="1" customHeight="1" outlineLevel="1">
      <c r="A693" s="155"/>
      <c r="B693" s="156">
        <v>6500</v>
      </c>
      <c r="C693" s="170" t="s">
        <v>209</v>
      </c>
      <c r="D693" s="168"/>
    </row>
    <row r="694" spans="1:4" ht="12" hidden="1" customHeight="1" outlineLevel="1">
      <c r="A694" s="155"/>
      <c r="B694" s="127">
        <v>7000</v>
      </c>
      <c r="C694" s="128" t="s">
        <v>157</v>
      </c>
      <c r="D694" s="129">
        <f>SUM(D695:D705)</f>
        <v>0</v>
      </c>
    </row>
    <row r="695" spans="1:4" ht="12" hidden="1" customHeight="1" outlineLevel="1">
      <c r="A695" s="155"/>
      <c r="B695" s="171" t="s">
        <v>210</v>
      </c>
      <c r="C695" s="172" t="s">
        <v>211</v>
      </c>
      <c r="D695" s="168"/>
    </row>
    <row r="696" spans="1:4" ht="12" hidden="1" customHeight="1" outlineLevel="1">
      <c r="A696" s="155"/>
      <c r="B696" s="171" t="s">
        <v>212</v>
      </c>
      <c r="C696" s="172" t="s">
        <v>213</v>
      </c>
      <c r="D696" s="168"/>
    </row>
    <row r="697" spans="1:4" ht="12" hidden="1" customHeight="1" outlineLevel="1">
      <c r="A697" s="155"/>
      <c r="B697" s="171" t="s">
        <v>214</v>
      </c>
      <c r="C697" s="172" t="s">
        <v>215</v>
      </c>
      <c r="D697" s="168"/>
    </row>
    <row r="698" spans="1:4" ht="12" hidden="1" customHeight="1" outlineLevel="1">
      <c r="A698" s="155"/>
      <c r="B698" s="171" t="s">
        <v>216</v>
      </c>
      <c r="C698" s="172" t="s">
        <v>217</v>
      </c>
      <c r="D698" s="168"/>
    </row>
    <row r="699" spans="1:4" ht="12" hidden="1" customHeight="1" outlineLevel="1">
      <c r="A699" s="155"/>
      <c r="B699" s="171" t="s">
        <v>218</v>
      </c>
      <c r="C699" s="172" t="s">
        <v>219</v>
      </c>
      <c r="D699" s="168"/>
    </row>
    <row r="700" spans="1:4" ht="12" hidden="1" customHeight="1" outlineLevel="1">
      <c r="A700" s="155"/>
      <c r="B700" s="156">
        <v>7220</v>
      </c>
      <c r="C700" s="172" t="s">
        <v>162</v>
      </c>
      <c r="D700" s="168"/>
    </row>
    <row r="701" spans="1:4" ht="12" hidden="1" customHeight="1" outlineLevel="1">
      <c r="A701" s="155"/>
      <c r="B701" s="156">
        <v>7240</v>
      </c>
      <c r="C701" s="172" t="s">
        <v>220</v>
      </c>
      <c r="D701" s="168"/>
    </row>
    <row r="702" spans="1:4" ht="12" hidden="1" customHeight="1" outlineLevel="1" collapsed="1">
      <c r="A702" s="155"/>
      <c r="B702" s="156">
        <v>7260</v>
      </c>
      <c r="C702" s="172" t="s">
        <v>221</v>
      </c>
      <c r="D702" s="168"/>
    </row>
    <row r="703" spans="1:4" ht="12" hidden="1" customHeight="1" outlineLevel="1">
      <c r="A703" s="155"/>
      <c r="B703" s="156">
        <v>7270</v>
      </c>
      <c r="C703" s="172" t="s">
        <v>165</v>
      </c>
      <c r="D703" s="168"/>
    </row>
    <row r="704" spans="1:4" ht="12" hidden="1" customHeight="1" outlineLevel="1">
      <c r="A704" s="155"/>
      <c r="B704" s="173" t="s">
        <v>222</v>
      </c>
      <c r="C704" s="174" t="s">
        <v>223</v>
      </c>
      <c r="D704" s="168"/>
    </row>
    <row r="705" spans="1:4" ht="12" hidden="1" customHeight="1" outlineLevel="1">
      <c r="A705" s="155"/>
      <c r="B705" s="173" t="s">
        <v>224</v>
      </c>
      <c r="C705" s="175" t="s">
        <v>167</v>
      </c>
      <c r="D705" s="168"/>
    </row>
    <row r="706" spans="1:4" ht="12" hidden="1" customHeight="1" outlineLevel="1">
      <c r="A706" s="155" t="s">
        <v>81</v>
      </c>
      <c r="B706" s="177">
        <v>8000</v>
      </c>
      <c r="C706" s="178" t="s">
        <v>168</v>
      </c>
      <c r="D706" s="159">
        <f>SUM(D707:D708)</f>
        <v>0</v>
      </c>
    </row>
    <row r="707" spans="1:4" ht="12" hidden="1" customHeight="1" outlineLevel="1">
      <c r="A707" s="155"/>
      <c r="B707" s="165">
        <v>8100</v>
      </c>
      <c r="C707" s="180" t="s">
        <v>169</v>
      </c>
      <c r="D707" s="203"/>
    </row>
    <row r="708" spans="1:4" ht="12" hidden="1" customHeight="1" outlineLevel="1">
      <c r="A708" s="155"/>
      <c r="B708" s="165">
        <v>8900</v>
      </c>
      <c r="C708" s="181" t="s">
        <v>225</v>
      </c>
      <c r="D708" s="164"/>
    </row>
    <row r="709" spans="1:4" ht="12" customHeight="1" collapsed="1">
      <c r="A709" s="207" t="s">
        <v>252</v>
      </c>
      <c r="B709" s="208"/>
      <c r="C709" s="209" t="s">
        <v>253</v>
      </c>
      <c r="D709" s="185">
        <f>D710+D727+D748</f>
        <v>146204</v>
      </c>
    </row>
    <row r="710" spans="1:4" ht="12" customHeight="1">
      <c r="A710" s="148" t="s">
        <v>33</v>
      </c>
      <c r="B710" s="149"/>
      <c r="C710" s="150" t="s">
        <v>129</v>
      </c>
      <c r="D710" s="151">
        <f>D711+D720+D721+D724+D731+D736+D714</f>
        <v>141510</v>
      </c>
    </row>
    <row r="711" spans="1:4" ht="12" customHeight="1">
      <c r="A711" s="148" t="s">
        <v>130</v>
      </c>
      <c r="B711" s="152">
        <v>1000</v>
      </c>
      <c r="C711" s="153" t="s">
        <v>205</v>
      </c>
      <c r="D711" s="154">
        <f>SUM(D712:D713)</f>
        <v>74156</v>
      </c>
    </row>
    <row r="712" spans="1:4" ht="12" customHeight="1">
      <c r="A712" s="155"/>
      <c r="B712" s="156">
        <v>1100</v>
      </c>
      <c r="C712" s="132" t="s">
        <v>132</v>
      </c>
      <c r="D712" s="133">
        <v>56969</v>
      </c>
    </row>
    <row r="713" spans="1:4" ht="12" customHeight="1">
      <c r="A713" s="155"/>
      <c r="B713" s="156">
        <v>1200</v>
      </c>
      <c r="C713" s="141" t="s">
        <v>133</v>
      </c>
      <c r="D713" s="133">
        <v>17187</v>
      </c>
    </row>
    <row r="714" spans="1:4" ht="12" customHeight="1">
      <c r="A714" s="155"/>
      <c r="B714" s="157">
        <v>2000</v>
      </c>
      <c r="C714" s="158" t="s">
        <v>206</v>
      </c>
      <c r="D714" s="159">
        <f>SUM(D715:D719)</f>
        <v>61489</v>
      </c>
    </row>
    <row r="715" spans="1:4" ht="12" customHeight="1">
      <c r="A715" s="155"/>
      <c r="B715" s="156">
        <v>2100</v>
      </c>
      <c r="C715" s="132" t="s">
        <v>134</v>
      </c>
      <c r="D715" s="133">
        <v>2307</v>
      </c>
    </row>
    <row r="716" spans="1:4" ht="12" customHeight="1">
      <c r="A716" s="155"/>
      <c r="B716" s="156">
        <v>2200</v>
      </c>
      <c r="C716" s="132" t="s">
        <v>135</v>
      </c>
      <c r="D716" s="133">
        <v>33880</v>
      </c>
    </row>
    <row r="717" spans="1:4" ht="12" customHeight="1">
      <c r="A717" s="155"/>
      <c r="B717" s="156">
        <v>2300</v>
      </c>
      <c r="C717" s="132" t="s">
        <v>136</v>
      </c>
      <c r="D717" s="133">
        <v>24102</v>
      </c>
    </row>
    <row r="718" spans="1:4" ht="12" customHeight="1">
      <c r="A718" s="155"/>
      <c r="B718" s="156">
        <v>2400</v>
      </c>
      <c r="C718" s="160" t="s">
        <v>207</v>
      </c>
      <c r="D718" s="133">
        <v>0</v>
      </c>
    </row>
    <row r="719" spans="1:4" ht="12" customHeight="1">
      <c r="A719" s="155"/>
      <c r="B719" s="156">
        <v>2500</v>
      </c>
      <c r="C719" s="160" t="s">
        <v>138</v>
      </c>
      <c r="D719" s="133">
        <v>1200</v>
      </c>
    </row>
    <row r="720" spans="1:4" ht="12" customHeight="1">
      <c r="A720" s="155" t="s">
        <v>139</v>
      </c>
      <c r="B720" s="127">
        <v>2275</v>
      </c>
      <c r="C720" s="161" t="s">
        <v>108</v>
      </c>
      <c r="D720" s="154"/>
    </row>
    <row r="721" spans="1:4" ht="12" customHeight="1">
      <c r="A721" s="155"/>
      <c r="B721" s="127">
        <v>3000</v>
      </c>
      <c r="C721" s="162" t="s">
        <v>140</v>
      </c>
      <c r="D721" s="159">
        <f>SUM(D722:D723)</f>
        <v>5365</v>
      </c>
    </row>
    <row r="722" spans="1:4" ht="12" customHeight="1">
      <c r="A722" s="155"/>
      <c r="B722" s="156">
        <v>3200</v>
      </c>
      <c r="C722" s="163" t="s">
        <v>208</v>
      </c>
      <c r="D722" s="168">
        <v>5365</v>
      </c>
    </row>
    <row r="723" spans="1:4" ht="12" hidden="1" customHeight="1" outlineLevel="1">
      <c r="A723" s="155" t="s">
        <v>143</v>
      </c>
      <c r="B723" s="165">
        <v>3300</v>
      </c>
      <c r="C723" s="166" t="s">
        <v>142</v>
      </c>
      <c r="D723" s="202">
        <v>0</v>
      </c>
    </row>
    <row r="724" spans="1:4" ht="12" hidden="1" customHeight="1" outlineLevel="1">
      <c r="A724" s="155"/>
      <c r="B724" s="127">
        <v>4000</v>
      </c>
      <c r="C724" s="167" t="s">
        <v>144</v>
      </c>
      <c r="D724" s="159">
        <f>SUM(D725:D726)</f>
        <v>0</v>
      </c>
    </row>
    <row r="725" spans="1:4" ht="12" hidden="1" customHeight="1" outlineLevel="1">
      <c r="A725" s="155"/>
      <c r="B725" s="156">
        <v>4200</v>
      </c>
      <c r="C725" s="132" t="s">
        <v>145</v>
      </c>
      <c r="D725" s="168"/>
    </row>
    <row r="726" spans="1:4" ht="12" customHeight="1" collapsed="1">
      <c r="A726" s="155" t="s">
        <v>147</v>
      </c>
      <c r="B726" s="156">
        <v>4300</v>
      </c>
      <c r="C726" s="132" t="s">
        <v>146</v>
      </c>
      <c r="D726" s="168"/>
    </row>
    <row r="727" spans="1:4" ht="12" customHeight="1">
      <c r="A727" s="155"/>
      <c r="B727" s="127">
        <v>5000</v>
      </c>
      <c r="C727" s="128" t="s">
        <v>148</v>
      </c>
      <c r="D727" s="159">
        <f>SUM(D728:D730)</f>
        <v>4694</v>
      </c>
    </row>
    <row r="728" spans="1:4" ht="12" hidden="1" customHeight="1" outlineLevel="1">
      <c r="A728" s="155"/>
      <c r="B728" s="156">
        <v>5100</v>
      </c>
      <c r="C728" s="132" t="s">
        <v>149</v>
      </c>
      <c r="D728" s="168">
        <v>0</v>
      </c>
    </row>
    <row r="729" spans="1:4" ht="12" customHeight="1" collapsed="1">
      <c r="A729" s="155"/>
      <c r="B729" s="156">
        <v>5200</v>
      </c>
      <c r="C729" s="132" t="s">
        <v>150</v>
      </c>
      <c r="D729" s="168">
        <v>4694</v>
      </c>
    </row>
    <row r="730" spans="1:4" ht="12" hidden="1" customHeight="1" outlineLevel="1">
      <c r="A730" s="155"/>
      <c r="B730" s="169">
        <v>5300</v>
      </c>
      <c r="C730" s="140" t="s">
        <v>151</v>
      </c>
      <c r="D730" s="168">
        <v>0</v>
      </c>
    </row>
    <row r="731" spans="1:4" ht="12" hidden="1" customHeight="1" outlineLevel="1">
      <c r="A731" s="155"/>
      <c r="B731" s="127">
        <v>6000</v>
      </c>
      <c r="C731" s="128" t="s">
        <v>152</v>
      </c>
      <c r="D731" s="159">
        <f>SUM(D732:D734)</f>
        <v>0</v>
      </c>
    </row>
    <row r="732" spans="1:4" ht="12" hidden="1" customHeight="1" outlineLevel="1">
      <c r="A732" s="155"/>
      <c r="B732" s="156">
        <v>6200</v>
      </c>
      <c r="C732" s="132" t="s">
        <v>153</v>
      </c>
      <c r="D732" s="168"/>
    </row>
    <row r="733" spans="1:4" ht="12" hidden="1" customHeight="1" outlineLevel="1">
      <c r="A733" s="155"/>
      <c r="B733" s="156">
        <v>6300</v>
      </c>
      <c r="C733" s="132" t="s">
        <v>154</v>
      </c>
      <c r="D733" s="168"/>
    </row>
    <row r="734" spans="1:4" ht="12" hidden="1" customHeight="1" outlineLevel="1">
      <c r="A734" s="155"/>
      <c r="B734" s="156">
        <v>6400</v>
      </c>
      <c r="C734" s="141" t="s">
        <v>155</v>
      </c>
      <c r="D734" s="168"/>
    </row>
    <row r="735" spans="1:4" ht="12" hidden="1" customHeight="1" outlineLevel="1">
      <c r="A735" s="155"/>
      <c r="B735" s="156">
        <v>6500</v>
      </c>
      <c r="C735" s="170" t="s">
        <v>209</v>
      </c>
      <c r="D735" s="168"/>
    </row>
    <row r="736" spans="1:4" ht="12" customHeight="1" collapsed="1">
      <c r="A736" s="155"/>
      <c r="B736" s="127">
        <v>7000</v>
      </c>
      <c r="C736" s="128" t="s">
        <v>157</v>
      </c>
      <c r="D736" s="129">
        <f>SUM(D737:D747)</f>
        <v>500</v>
      </c>
    </row>
    <row r="737" spans="1:4" ht="12" hidden="1" customHeight="1" outlineLevel="1">
      <c r="A737" s="155"/>
      <c r="B737" s="171" t="s">
        <v>210</v>
      </c>
      <c r="C737" s="172" t="s">
        <v>211</v>
      </c>
      <c r="D737" s="168">
        <v>0</v>
      </c>
    </row>
    <row r="738" spans="1:4" ht="12" hidden="1" customHeight="1" outlineLevel="1">
      <c r="A738" s="155"/>
      <c r="B738" s="171" t="s">
        <v>212</v>
      </c>
      <c r="C738" s="172" t="s">
        <v>213</v>
      </c>
      <c r="D738" s="168">
        <v>0</v>
      </c>
    </row>
    <row r="739" spans="1:4" ht="12" hidden="1" customHeight="1" outlineLevel="1">
      <c r="A739" s="155"/>
      <c r="B739" s="171" t="s">
        <v>214</v>
      </c>
      <c r="C739" s="172" t="s">
        <v>215</v>
      </c>
      <c r="D739" s="168">
        <v>0</v>
      </c>
    </row>
    <row r="740" spans="1:4" ht="12" hidden="1" customHeight="1" outlineLevel="1">
      <c r="A740" s="155"/>
      <c r="B740" s="171" t="s">
        <v>216</v>
      </c>
      <c r="C740" s="172" t="s">
        <v>217</v>
      </c>
      <c r="D740" s="168">
        <v>0</v>
      </c>
    </row>
    <row r="741" spans="1:4" ht="12" hidden="1" customHeight="1" outlineLevel="1">
      <c r="A741" s="155" t="s">
        <v>139</v>
      </c>
      <c r="B741" s="171" t="s">
        <v>218</v>
      </c>
      <c r="C741" s="172" t="s">
        <v>219</v>
      </c>
      <c r="D741" s="168">
        <v>0</v>
      </c>
    </row>
    <row r="742" spans="1:4" ht="12" hidden="1" customHeight="1" outlineLevel="1">
      <c r="A742" s="155"/>
      <c r="B742" s="156">
        <v>7220</v>
      </c>
      <c r="C742" s="172" t="s">
        <v>162</v>
      </c>
      <c r="D742" s="168">
        <v>0</v>
      </c>
    </row>
    <row r="743" spans="1:4" ht="12" hidden="1" customHeight="1" outlineLevel="1">
      <c r="A743" s="155"/>
      <c r="B743" s="156">
        <v>7240</v>
      </c>
      <c r="C743" s="172" t="s">
        <v>220</v>
      </c>
      <c r="D743" s="168">
        <v>0</v>
      </c>
    </row>
    <row r="744" spans="1:4" ht="12" hidden="1" customHeight="1" outlineLevel="1">
      <c r="A744" s="155"/>
      <c r="B744" s="156">
        <v>7260</v>
      </c>
      <c r="C744" s="172" t="s">
        <v>221</v>
      </c>
      <c r="D744" s="168">
        <v>0</v>
      </c>
    </row>
    <row r="745" spans="1:4" ht="12" customHeight="1" collapsed="1">
      <c r="A745" s="155" t="s">
        <v>156</v>
      </c>
      <c r="B745" s="156">
        <v>7270</v>
      </c>
      <c r="C745" s="172" t="s">
        <v>165</v>
      </c>
      <c r="D745" s="168">
        <v>500</v>
      </c>
    </row>
    <row r="746" spans="1:4" ht="12" hidden="1" customHeight="1" outlineLevel="1">
      <c r="A746" s="155"/>
      <c r="B746" s="173" t="s">
        <v>222</v>
      </c>
      <c r="C746" s="174" t="s">
        <v>223</v>
      </c>
      <c r="D746" s="168">
        <v>0</v>
      </c>
    </row>
    <row r="747" spans="1:4" ht="12" hidden="1" customHeight="1" outlineLevel="1">
      <c r="A747" s="155"/>
      <c r="B747" s="173" t="s">
        <v>224</v>
      </c>
      <c r="C747" s="175" t="s">
        <v>167</v>
      </c>
      <c r="D747" s="168">
        <v>0</v>
      </c>
    </row>
    <row r="748" spans="1:4" ht="12" hidden="1" customHeight="1" outlineLevel="1">
      <c r="A748" s="155"/>
      <c r="B748" s="177">
        <v>8000</v>
      </c>
      <c r="C748" s="178" t="s">
        <v>168</v>
      </c>
      <c r="D748" s="159">
        <f>SUM(D749:D750)</f>
        <v>0</v>
      </c>
    </row>
    <row r="749" spans="1:4" ht="12" hidden="1" customHeight="1" outlineLevel="1">
      <c r="A749" s="155"/>
      <c r="B749" s="165">
        <v>8100</v>
      </c>
      <c r="C749" s="180" t="s">
        <v>169</v>
      </c>
      <c r="D749" s="203"/>
    </row>
    <row r="750" spans="1:4" ht="12" hidden="1" customHeight="1" outlineLevel="1">
      <c r="A750" s="155"/>
      <c r="B750" s="165">
        <v>8900</v>
      </c>
      <c r="C750" s="181" t="s">
        <v>225</v>
      </c>
      <c r="D750" s="164"/>
    </row>
    <row r="751" spans="1:4" ht="12" customHeight="1" collapsed="1">
      <c r="A751" s="191" t="s">
        <v>254</v>
      </c>
      <c r="B751" s="192"/>
      <c r="C751" s="193" t="s">
        <v>255</v>
      </c>
      <c r="D751" s="185">
        <f>D752+D769+D790</f>
        <v>73376</v>
      </c>
    </row>
    <row r="752" spans="1:4" ht="12" customHeight="1">
      <c r="A752" s="148" t="s">
        <v>33</v>
      </c>
      <c r="B752" s="149"/>
      <c r="C752" s="150" t="s">
        <v>129</v>
      </c>
      <c r="D752" s="151">
        <f>D753+D762+D763+D766+D773+D778+D756</f>
        <v>73376</v>
      </c>
    </row>
    <row r="753" spans="1:4" ht="12" hidden="1" customHeight="1" outlineLevel="1">
      <c r="A753" s="148" t="s">
        <v>130</v>
      </c>
      <c r="B753" s="152">
        <v>1000</v>
      </c>
      <c r="C753" s="153" t="s">
        <v>205</v>
      </c>
      <c r="D753" s="154">
        <f>SUM(D754:D755)</f>
        <v>0</v>
      </c>
    </row>
    <row r="754" spans="1:4" ht="12" hidden="1" customHeight="1" outlineLevel="1">
      <c r="A754" s="155"/>
      <c r="B754" s="156">
        <v>1100</v>
      </c>
      <c r="C754" s="132" t="s">
        <v>132</v>
      </c>
      <c r="D754" s="133"/>
    </row>
    <row r="755" spans="1:4" ht="12" hidden="1" customHeight="1" outlineLevel="1">
      <c r="A755" s="155"/>
      <c r="B755" s="156">
        <v>1200</v>
      </c>
      <c r="C755" s="141" t="s">
        <v>133</v>
      </c>
      <c r="D755" s="133"/>
    </row>
    <row r="756" spans="1:4" ht="12" customHeight="1" collapsed="1">
      <c r="A756" s="155"/>
      <c r="B756" s="157">
        <v>2000</v>
      </c>
      <c r="C756" s="158" t="s">
        <v>206</v>
      </c>
      <c r="D756" s="159">
        <f>SUM(D757:D761)</f>
        <v>59366</v>
      </c>
    </row>
    <row r="757" spans="1:4" ht="12" hidden="1" customHeight="1" outlineLevel="1">
      <c r="A757" s="155"/>
      <c r="B757" s="156">
        <v>2100</v>
      </c>
      <c r="C757" s="132" t="s">
        <v>134</v>
      </c>
      <c r="D757" s="133"/>
    </row>
    <row r="758" spans="1:4" ht="12" customHeight="1" collapsed="1">
      <c r="A758" s="155"/>
      <c r="B758" s="156">
        <v>2200</v>
      </c>
      <c r="C758" s="132" t="s">
        <v>135</v>
      </c>
      <c r="D758" s="133">
        <v>59366</v>
      </c>
    </row>
    <row r="759" spans="1:4" ht="12" hidden="1" customHeight="1" outlineLevel="1">
      <c r="A759" s="155"/>
      <c r="B759" s="156">
        <v>2300</v>
      </c>
      <c r="C759" s="132" t="s">
        <v>136</v>
      </c>
      <c r="D759" s="133"/>
    </row>
    <row r="760" spans="1:4" ht="12" hidden="1" customHeight="1" outlineLevel="1">
      <c r="A760" s="155"/>
      <c r="B760" s="156">
        <v>2400</v>
      </c>
      <c r="C760" s="160" t="s">
        <v>207</v>
      </c>
      <c r="D760" s="133"/>
    </row>
    <row r="761" spans="1:4" ht="12" hidden="1" customHeight="1" outlineLevel="1">
      <c r="A761" s="155"/>
      <c r="B761" s="156">
        <v>2500</v>
      </c>
      <c r="C761" s="160" t="s">
        <v>138</v>
      </c>
      <c r="D761" s="133"/>
    </row>
    <row r="762" spans="1:4" ht="12" hidden="1" customHeight="1" outlineLevel="1">
      <c r="A762" s="155" t="s">
        <v>139</v>
      </c>
      <c r="B762" s="127">
        <v>2275</v>
      </c>
      <c r="C762" s="161" t="s">
        <v>108</v>
      </c>
      <c r="D762" s="154"/>
    </row>
    <row r="763" spans="1:4" ht="12" customHeight="1" collapsed="1">
      <c r="A763" s="400"/>
      <c r="B763" s="411">
        <v>3000</v>
      </c>
      <c r="C763" s="412" t="s">
        <v>140</v>
      </c>
      <c r="D763" s="413">
        <f>SUM(D764:D765)</f>
        <v>14010</v>
      </c>
    </row>
    <row r="764" spans="1:4" ht="12" customHeight="1">
      <c r="A764" s="155"/>
      <c r="B764" s="156">
        <v>3200</v>
      </c>
      <c r="C764" s="163" t="s">
        <v>208</v>
      </c>
      <c r="D764" s="168">
        <v>14010</v>
      </c>
    </row>
    <row r="765" spans="1:4" ht="12" hidden="1" customHeight="1" outlineLevel="1">
      <c r="A765" s="155" t="s">
        <v>143</v>
      </c>
      <c r="B765" s="165">
        <v>3300</v>
      </c>
      <c r="C765" s="166" t="s">
        <v>142</v>
      </c>
      <c r="D765" s="202"/>
    </row>
    <row r="766" spans="1:4" ht="12" hidden="1" customHeight="1" outlineLevel="1">
      <c r="A766" s="155"/>
      <c r="B766" s="127">
        <v>4000</v>
      </c>
      <c r="C766" s="167" t="s">
        <v>144</v>
      </c>
      <c r="D766" s="159">
        <f>SUM(D767:D768)</f>
        <v>0</v>
      </c>
    </row>
    <row r="767" spans="1:4" ht="12" hidden="1" customHeight="1" outlineLevel="1">
      <c r="A767" s="155"/>
      <c r="B767" s="156">
        <v>4200</v>
      </c>
      <c r="C767" s="132" t="s">
        <v>145</v>
      </c>
      <c r="D767" s="168"/>
    </row>
    <row r="768" spans="1:4" ht="12" hidden="1" customHeight="1" outlineLevel="1">
      <c r="A768" s="155"/>
      <c r="B768" s="156">
        <v>4300</v>
      </c>
      <c r="C768" s="132" t="s">
        <v>146</v>
      </c>
      <c r="D768" s="168"/>
    </row>
    <row r="769" spans="1:4" ht="12" hidden="1" customHeight="1" outlineLevel="1">
      <c r="A769" s="155"/>
      <c r="B769" s="127">
        <v>5000</v>
      </c>
      <c r="C769" s="128" t="s">
        <v>148</v>
      </c>
      <c r="D769" s="159">
        <f>SUM(D770:D772)</f>
        <v>0</v>
      </c>
    </row>
    <row r="770" spans="1:4" ht="12" hidden="1" customHeight="1" outlineLevel="1">
      <c r="A770" s="155"/>
      <c r="B770" s="156">
        <v>5100</v>
      </c>
      <c r="C770" s="132" t="s">
        <v>149</v>
      </c>
      <c r="D770" s="168"/>
    </row>
    <row r="771" spans="1:4" ht="12" hidden="1" customHeight="1" outlineLevel="1">
      <c r="A771" s="155"/>
      <c r="B771" s="156">
        <v>5200</v>
      </c>
      <c r="C771" s="132" t="s">
        <v>150</v>
      </c>
      <c r="D771" s="168"/>
    </row>
    <row r="772" spans="1:4" ht="12" hidden="1" customHeight="1" outlineLevel="1">
      <c r="A772" s="155"/>
      <c r="B772" s="169">
        <v>5300</v>
      </c>
      <c r="C772" s="140" t="s">
        <v>151</v>
      </c>
      <c r="D772" s="168"/>
    </row>
    <row r="773" spans="1:4" ht="12" hidden="1" customHeight="1" outlineLevel="1">
      <c r="A773" s="155"/>
      <c r="B773" s="127">
        <v>6000</v>
      </c>
      <c r="C773" s="128" t="s">
        <v>152</v>
      </c>
      <c r="D773" s="159">
        <f>SUM(D774:D776)</f>
        <v>0</v>
      </c>
    </row>
    <row r="774" spans="1:4" ht="12" hidden="1" customHeight="1" outlineLevel="1">
      <c r="A774" s="155" t="s">
        <v>147</v>
      </c>
      <c r="B774" s="156">
        <v>6200</v>
      </c>
      <c r="C774" s="132" t="s">
        <v>153</v>
      </c>
      <c r="D774" s="168"/>
    </row>
    <row r="775" spans="1:4" ht="12" hidden="1" customHeight="1" outlineLevel="1">
      <c r="A775" s="155"/>
      <c r="B775" s="156">
        <v>6300</v>
      </c>
      <c r="C775" s="132" t="s">
        <v>154</v>
      </c>
      <c r="D775" s="168"/>
    </row>
    <row r="776" spans="1:4" ht="12" hidden="1" customHeight="1" outlineLevel="1">
      <c r="A776" s="155"/>
      <c r="B776" s="156">
        <v>6400</v>
      </c>
      <c r="C776" s="141" t="s">
        <v>155</v>
      </c>
      <c r="D776" s="168"/>
    </row>
    <row r="777" spans="1:4" ht="12" hidden="1" customHeight="1" outlineLevel="1">
      <c r="A777" s="155"/>
      <c r="B777" s="156">
        <v>6500</v>
      </c>
      <c r="C777" s="170" t="s">
        <v>209</v>
      </c>
      <c r="D777" s="168"/>
    </row>
    <row r="778" spans="1:4" ht="12" hidden="1" customHeight="1" outlineLevel="1">
      <c r="A778" s="155"/>
      <c r="B778" s="127">
        <v>7000</v>
      </c>
      <c r="C778" s="128" t="s">
        <v>157</v>
      </c>
      <c r="D778" s="129">
        <f>SUM(D779:D789)</f>
        <v>0</v>
      </c>
    </row>
    <row r="779" spans="1:4" ht="12" hidden="1" customHeight="1" outlineLevel="1">
      <c r="A779" s="155" t="s">
        <v>139</v>
      </c>
      <c r="B779" s="171" t="s">
        <v>210</v>
      </c>
      <c r="C779" s="172" t="s">
        <v>211</v>
      </c>
      <c r="D779" s="168"/>
    </row>
    <row r="780" spans="1:4" ht="12" hidden="1" customHeight="1" outlineLevel="1">
      <c r="A780" s="155"/>
      <c r="B780" s="171" t="s">
        <v>212</v>
      </c>
      <c r="C780" s="172" t="s">
        <v>213</v>
      </c>
      <c r="D780" s="168"/>
    </row>
    <row r="781" spans="1:4" ht="12" hidden="1" customHeight="1" outlineLevel="1">
      <c r="A781" s="155"/>
      <c r="B781" s="171" t="s">
        <v>214</v>
      </c>
      <c r="C781" s="172" t="s">
        <v>215</v>
      </c>
      <c r="D781" s="168"/>
    </row>
    <row r="782" spans="1:4" ht="12" hidden="1" customHeight="1" outlineLevel="1">
      <c r="A782" s="155"/>
      <c r="B782" s="171" t="s">
        <v>216</v>
      </c>
      <c r="C782" s="172" t="s">
        <v>217</v>
      </c>
      <c r="D782" s="168"/>
    </row>
    <row r="783" spans="1:4" ht="12" hidden="1" customHeight="1" outlineLevel="1">
      <c r="A783" s="155" t="s">
        <v>156</v>
      </c>
      <c r="B783" s="171" t="s">
        <v>218</v>
      </c>
      <c r="C783" s="172" t="s">
        <v>219</v>
      </c>
      <c r="D783" s="168"/>
    </row>
    <row r="784" spans="1:4" ht="12" hidden="1" customHeight="1" outlineLevel="1">
      <c r="A784" s="155"/>
      <c r="B784" s="156">
        <v>7220</v>
      </c>
      <c r="C784" s="172" t="s">
        <v>162</v>
      </c>
      <c r="D784" s="168"/>
    </row>
    <row r="785" spans="1:4" ht="12" hidden="1" customHeight="1" outlineLevel="1">
      <c r="A785" s="155"/>
      <c r="B785" s="156">
        <v>7240</v>
      </c>
      <c r="C785" s="172" t="s">
        <v>220</v>
      </c>
      <c r="D785" s="168"/>
    </row>
    <row r="786" spans="1:4" ht="12" hidden="1" customHeight="1" outlineLevel="1">
      <c r="A786" s="155"/>
      <c r="B786" s="156">
        <v>7260</v>
      </c>
      <c r="C786" s="172" t="s">
        <v>221</v>
      </c>
      <c r="D786" s="168"/>
    </row>
    <row r="787" spans="1:4" ht="12" hidden="1" customHeight="1" outlineLevel="1">
      <c r="A787" s="155"/>
      <c r="B787" s="156">
        <v>7270</v>
      </c>
      <c r="C787" s="172" t="s">
        <v>165</v>
      </c>
      <c r="D787" s="168"/>
    </row>
    <row r="788" spans="1:4" ht="12" hidden="1" customHeight="1" outlineLevel="1">
      <c r="A788" s="155"/>
      <c r="B788" s="173" t="s">
        <v>222</v>
      </c>
      <c r="C788" s="174" t="s">
        <v>223</v>
      </c>
      <c r="D788" s="168"/>
    </row>
    <row r="789" spans="1:4" ht="12" hidden="1" customHeight="1" outlineLevel="1">
      <c r="A789" s="155"/>
      <c r="B789" s="173" t="s">
        <v>224</v>
      </c>
      <c r="C789" s="175" t="s">
        <v>167</v>
      </c>
      <c r="D789" s="168"/>
    </row>
    <row r="790" spans="1:4" ht="12" hidden="1" customHeight="1" outlineLevel="1">
      <c r="A790" s="155"/>
      <c r="B790" s="177">
        <v>8000</v>
      </c>
      <c r="C790" s="178" t="s">
        <v>168</v>
      </c>
      <c r="D790" s="159">
        <f>SUM(D791:D792)</f>
        <v>0</v>
      </c>
    </row>
    <row r="791" spans="1:4" ht="12" hidden="1" customHeight="1" outlineLevel="1">
      <c r="A791" s="155" t="s">
        <v>81</v>
      </c>
      <c r="B791" s="165">
        <v>8100</v>
      </c>
      <c r="C791" s="180" t="s">
        <v>169</v>
      </c>
      <c r="D791" s="203"/>
    </row>
    <row r="792" spans="1:4" ht="24.75" hidden="1" customHeight="1" outlineLevel="1" collapsed="1">
      <c r="A792" s="155"/>
      <c r="B792" s="165">
        <v>8900</v>
      </c>
      <c r="C792" s="181" t="s">
        <v>225</v>
      </c>
      <c r="D792" s="164"/>
    </row>
    <row r="793" spans="1:4" ht="17.100000000000001" customHeight="1" collapsed="1">
      <c r="A793" s="145" t="s">
        <v>114</v>
      </c>
      <c r="B793" s="210"/>
      <c r="C793" s="147" t="s">
        <v>115</v>
      </c>
      <c r="D793" s="195">
        <f>D794+D811+D832</f>
        <v>971915</v>
      </c>
    </row>
    <row r="794" spans="1:4" ht="12" customHeight="1">
      <c r="A794" s="148" t="s">
        <v>33</v>
      </c>
      <c r="B794" s="149"/>
      <c r="C794" s="150" t="s">
        <v>129</v>
      </c>
      <c r="D794" s="151">
        <f>D795+D804+D805+D808+D815+D820+D798</f>
        <v>888623</v>
      </c>
    </row>
    <row r="795" spans="1:4" ht="12" hidden="1" customHeight="1" outlineLevel="1">
      <c r="A795" s="148" t="s">
        <v>130</v>
      </c>
      <c r="B795" s="152">
        <v>1000</v>
      </c>
      <c r="C795" s="153" t="s">
        <v>205</v>
      </c>
      <c r="D795" s="154">
        <f>SUM(D796:D797)</f>
        <v>0</v>
      </c>
    </row>
    <row r="796" spans="1:4" ht="12" hidden="1" customHeight="1" outlineLevel="1">
      <c r="A796" s="155"/>
      <c r="B796" s="156">
        <v>1100</v>
      </c>
      <c r="C796" s="132" t="s">
        <v>132</v>
      </c>
      <c r="D796" s="133">
        <f>D838+D885</f>
        <v>0</v>
      </c>
    </row>
    <row r="797" spans="1:4" ht="12" hidden="1" customHeight="1" outlineLevel="1">
      <c r="A797" s="155"/>
      <c r="B797" s="156">
        <v>1200</v>
      </c>
      <c r="C797" s="141" t="s">
        <v>133</v>
      </c>
      <c r="D797" s="133">
        <f>D839+D886</f>
        <v>0</v>
      </c>
    </row>
    <row r="798" spans="1:4" ht="12" customHeight="1" collapsed="1">
      <c r="A798" s="155"/>
      <c r="B798" s="157">
        <v>2000</v>
      </c>
      <c r="C798" s="158" t="s">
        <v>206</v>
      </c>
      <c r="D798" s="159">
        <f>SUM(D799:D803)</f>
        <v>888623</v>
      </c>
    </row>
    <row r="799" spans="1:4" ht="12" customHeight="1">
      <c r="A799" s="155"/>
      <c r="B799" s="156">
        <v>2100</v>
      </c>
      <c r="C799" s="132" t="s">
        <v>134</v>
      </c>
      <c r="D799" s="133">
        <f t="shared" ref="D799:D804" si="6">D841+D888</f>
        <v>0</v>
      </c>
    </row>
    <row r="800" spans="1:4" ht="12" customHeight="1">
      <c r="A800" s="155"/>
      <c r="B800" s="156">
        <v>2200</v>
      </c>
      <c r="C800" s="132" t="s">
        <v>135</v>
      </c>
      <c r="D800" s="133">
        <f t="shared" si="6"/>
        <v>886655</v>
      </c>
    </row>
    <row r="801" spans="1:4" ht="12" customHeight="1">
      <c r="A801" s="155"/>
      <c r="B801" s="156">
        <v>2300</v>
      </c>
      <c r="C801" s="132" t="s">
        <v>136</v>
      </c>
      <c r="D801" s="133">
        <f t="shared" si="6"/>
        <v>1968</v>
      </c>
    </row>
    <row r="802" spans="1:4" ht="12" hidden="1" customHeight="1" outlineLevel="1">
      <c r="A802" s="155"/>
      <c r="B802" s="156">
        <v>2400</v>
      </c>
      <c r="C802" s="160" t="s">
        <v>207</v>
      </c>
      <c r="D802" s="133">
        <f t="shared" si="6"/>
        <v>0</v>
      </c>
    </row>
    <row r="803" spans="1:4" ht="12" hidden="1" customHeight="1" outlineLevel="1">
      <c r="A803" s="155"/>
      <c r="B803" s="156">
        <v>2500</v>
      </c>
      <c r="C803" s="160" t="s">
        <v>138</v>
      </c>
      <c r="D803" s="133">
        <f t="shared" si="6"/>
        <v>0</v>
      </c>
    </row>
    <row r="804" spans="1:4" ht="12" hidden="1" customHeight="1" outlineLevel="1">
      <c r="A804" s="155"/>
      <c r="B804" s="127">
        <v>2275</v>
      </c>
      <c r="C804" s="161" t="s">
        <v>108</v>
      </c>
      <c r="D804" s="154">
        <f t="shared" si="6"/>
        <v>0</v>
      </c>
    </row>
    <row r="805" spans="1:4" ht="12" hidden="1" customHeight="1" outlineLevel="1">
      <c r="A805" s="155" t="s">
        <v>139</v>
      </c>
      <c r="B805" s="127">
        <v>3000</v>
      </c>
      <c r="C805" s="162" t="s">
        <v>140</v>
      </c>
      <c r="D805" s="159">
        <f>SUM(D806:D807)</f>
        <v>0</v>
      </c>
    </row>
    <row r="806" spans="1:4" ht="12" hidden="1" customHeight="1" outlineLevel="1">
      <c r="A806" s="155"/>
      <c r="B806" s="156">
        <v>3200</v>
      </c>
      <c r="C806" s="163" t="s">
        <v>208</v>
      </c>
      <c r="D806" s="168">
        <f>D848+D895</f>
        <v>0</v>
      </c>
    </row>
    <row r="807" spans="1:4" ht="12" hidden="1" customHeight="1" outlineLevel="1">
      <c r="A807" s="155"/>
      <c r="B807" s="165">
        <v>3300</v>
      </c>
      <c r="C807" s="166" t="s">
        <v>142</v>
      </c>
      <c r="D807" s="202">
        <f>D849+D896</f>
        <v>0</v>
      </c>
    </row>
    <row r="808" spans="1:4" ht="12" hidden="1" customHeight="1" outlineLevel="1">
      <c r="A808" s="155"/>
      <c r="B808" s="127">
        <v>4000</v>
      </c>
      <c r="C808" s="167" t="s">
        <v>144</v>
      </c>
      <c r="D808" s="159">
        <f>SUM(D809:D810)</f>
        <v>0</v>
      </c>
    </row>
    <row r="809" spans="1:4" ht="12" hidden="1" customHeight="1" outlineLevel="1">
      <c r="A809" s="155"/>
      <c r="B809" s="156">
        <v>4200</v>
      </c>
      <c r="C809" s="132" t="s">
        <v>145</v>
      </c>
      <c r="D809" s="168">
        <f>D851+D898</f>
        <v>0</v>
      </c>
    </row>
    <row r="810" spans="1:4" ht="12" hidden="1" customHeight="1" outlineLevel="1">
      <c r="A810" s="155"/>
      <c r="B810" s="156">
        <v>4300</v>
      </c>
      <c r="C810" s="132" t="s">
        <v>146</v>
      </c>
      <c r="D810" s="168">
        <f>D852+D899</f>
        <v>0</v>
      </c>
    </row>
    <row r="811" spans="1:4" ht="12" customHeight="1" collapsed="1">
      <c r="A811" s="155"/>
      <c r="B811" s="127">
        <v>5000</v>
      </c>
      <c r="C811" s="128" t="s">
        <v>148</v>
      </c>
      <c r="D811" s="159">
        <f>SUM(D812:D814)</f>
        <v>83292</v>
      </c>
    </row>
    <row r="812" spans="1:4" ht="12" hidden="1" customHeight="1" outlineLevel="1">
      <c r="A812" s="155"/>
      <c r="B812" s="156">
        <v>5100</v>
      </c>
      <c r="C812" s="132" t="s">
        <v>149</v>
      </c>
      <c r="D812" s="168">
        <f>D854+D901</f>
        <v>0</v>
      </c>
    </row>
    <row r="813" spans="1:4" ht="12" customHeight="1" collapsed="1">
      <c r="A813" s="155"/>
      <c r="B813" s="156">
        <v>5200</v>
      </c>
      <c r="C813" s="132" t="s">
        <v>150</v>
      </c>
      <c r="D813" s="168">
        <f>D855+D902</f>
        <v>83292</v>
      </c>
    </row>
    <row r="814" spans="1:4" ht="12" hidden="1" customHeight="1" outlineLevel="1">
      <c r="A814" s="155"/>
      <c r="B814" s="169">
        <v>5300</v>
      </c>
      <c r="C814" s="140" t="s">
        <v>151</v>
      </c>
      <c r="D814" s="168">
        <f>D856+D903</f>
        <v>0</v>
      </c>
    </row>
    <row r="815" spans="1:4" ht="12" hidden="1" customHeight="1" outlineLevel="1">
      <c r="A815" s="155" t="s">
        <v>143</v>
      </c>
      <c r="B815" s="127">
        <v>6000</v>
      </c>
      <c r="C815" s="128" t="s">
        <v>152</v>
      </c>
      <c r="D815" s="159">
        <f>SUM(D816:D818)</f>
        <v>0</v>
      </c>
    </row>
    <row r="816" spans="1:4" ht="12" hidden="1" customHeight="1" outlineLevel="1">
      <c r="A816" s="155"/>
      <c r="B816" s="156">
        <v>6200</v>
      </c>
      <c r="C816" s="132" t="s">
        <v>153</v>
      </c>
      <c r="D816" s="168">
        <f>D858+D905</f>
        <v>0</v>
      </c>
    </row>
    <row r="817" spans="1:4" ht="12" hidden="1" customHeight="1" outlineLevel="1">
      <c r="A817" s="155"/>
      <c r="B817" s="156">
        <v>6300</v>
      </c>
      <c r="C817" s="132" t="s">
        <v>154</v>
      </c>
      <c r="D817" s="168">
        <f>D859+D906</f>
        <v>0</v>
      </c>
    </row>
    <row r="818" spans="1:4" ht="12" hidden="1" customHeight="1" outlineLevel="1">
      <c r="A818" s="155" t="s">
        <v>147</v>
      </c>
      <c r="B818" s="156">
        <v>6400</v>
      </c>
      <c r="C818" s="141" t="s">
        <v>155</v>
      </c>
      <c r="D818" s="168">
        <f>D860+D907</f>
        <v>0</v>
      </c>
    </row>
    <row r="819" spans="1:4" ht="12" hidden="1" customHeight="1" outlineLevel="1">
      <c r="A819" s="155"/>
      <c r="B819" s="156">
        <v>6500</v>
      </c>
      <c r="C819" s="170" t="s">
        <v>209</v>
      </c>
      <c r="D819" s="168"/>
    </row>
    <row r="820" spans="1:4" ht="12" hidden="1" customHeight="1" outlineLevel="1">
      <c r="A820" s="155"/>
      <c r="B820" s="127">
        <v>7000</v>
      </c>
      <c r="C820" s="128" t="s">
        <v>157</v>
      </c>
      <c r="D820" s="129">
        <f>SUM(D821:D831)</f>
        <v>0</v>
      </c>
    </row>
    <row r="821" spans="1:4" ht="12" hidden="1" customHeight="1" outlineLevel="1">
      <c r="A821" s="155"/>
      <c r="B821" s="171" t="s">
        <v>210</v>
      </c>
      <c r="C821" s="172" t="s">
        <v>211</v>
      </c>
      <c r="D821" s="168">
        <f t="shared" ref="D821:D831" si="7">D863+D910</f>
        <v>0</v>
      </c>
    </row>
    <row r="822" spans="1:4" ht="12" hidden="1" customHeight="1" outlineLevel="1">
      <c r="A822" s="155"/>
      <c r="B822" s="171" t="s">
        <v>212</v>
      </c>
      <c r="C822" s="172" t="s">
        <v>213</v>
      </c>
      <c r="D822" s="168">
        <f t="shared" si="7"/>
        <v>0</v>
      </c>
    </row>
    <row r="823" spans="1:4" ht="12" hidden="1" customHeight="1" outlineLevel="1">
      <c r="A823" s="155" t="s">
        <v>139</v>
      </c>
      <c r="B823" s="171" t="s">
        <v>214</v>
      </c>
      <c r="C823" s="172" t="s">
        <v>215</v>
      </c>
      <c r="D823" s="168">
        <f t="shared" si="7"/>
        <v>0</v>
      </c>
    </row>
    <row r="824" spans="1:4" ht="12" hidden="1" customHeight="1" outlineLevel="1">
      <c r="A824" s="155"/>
      <c r="B824" s="171" t="s">
        <v>216</v>
      </c>
      <c r="C824" s="172" t="s">
        <v>217</v>
      </c>
      <c r="D824" s="168">
        <f t="shared" si="7"/>
        <v>0</v>
      </c>
    </row>
    <row r="825" spans="1:4" ht="12" hidden="1" customHeight="1" outlineLevel="1">
      <c r="A825" s="155"/>
      <c r="B825" s="171" t="s">
        <v>218</v>
      </c>
      <c r="C825" s="172" t="s">
        <v>219</v>
      </c>
      <c r="D825" s="168">
        <f t="shared" si="7"/>
        <v>0</v>
      </c>
    </row>
    <row r="826" spans="1:4" ht="12" hidden="1" customHeight="1" outlineLevel="1">
      <c r="A826" s="155"/>
      <c r="B826" s="156">
        <v>7220</v>
      </c>
      <c r="C826" s="172" t="s">
        <v>162</v>
      </c>
      <c r="D826" s="168">
        <f t="shared" si="7"/>
        <v>0</v>
      </c>
    </row>
    <row r="827" spans="1:4" ht="12" hidden="1" customHeight="1" outlineLevel="1">
      <c r="A827" s="155" t="s">
        <v>156</v>
      </c>
      <c r="B827" s="156">
        <v>7240</v>
      </c>
      <c r="C827" s="172" t="s">
        <v>220</v>
      </c>
      <c r="D827" s="168">
        <f t="shared" si="7"/>
        <v>0</v>
      </c>
    </row>
    <row r="828" spans="1:4" ht="12" hidden="1" customHeight="1" outlineLevel="1">
      <c r="A828" s="155"/>
      <c r="B828" s="156">
        <v>7260</v>
      </c>
      <c r="C828" s="172" t="s">
        <v>221</v>
      </c>
      <c r="D828" s="168">
        <f t="shared" si="7"/>
        <v>0</v>
      </c>
    </row>
    <row r="829" spans="1:4" ht="12" hidden="1" customHeight="1" outlineLevel="1">
      <c r="A829" s="155"/>
      <c r="B829" s="156">
        <v>7270</v>
      </c>
      <c r="C829" s="172" t="s">
        <v>165</v>
      </c>
      <c r="D829" s="168">
        <f t="shared" si="7"/>
        <v>0</v>
      </c>
    </row>
    <row r="830" spans="1:4" ht="12" hidden="1" customHeight="1" outlineLevel="1">
      <c r="A830" s="155"/>
      <c r="B830" s="173" t="s">
        <v>222</v>
      </c>
      <c r="C830" s="174" t="s">
        <v>223</v>
      </c>
      <c r="D830" s="168">
        <f t="shared" si="7"/>
        <v>0</v>
      </c>
    </row>
    <row r="831" spans="1:4" ht="12" hidden="1" customHeight="1" outlineLevel="1">
      <c r="A831" s="155"/>
      <c r="B831" s="173" t="s">
        <v>224</v>
      </c>
      <c r="C831" s="175" t="s">
        <v>167</v>
      </c>
      <c r="D831" s="168">
        <f t="shared" si="7"/>
        <v>0</v>
      </c>
    </row>
    <row r="832" spans="1:4" ht="12" hidden="1" customHeight="1" outlineLevel="1">
      <c r="A832" s="155"/>
      <c r="B832" s="177">
        <v>8000</v>
      </c>
      <c r="C832" s="178" t="s">
        <v>168</v>
      </c>
      <c r="D832" s="159">
        <f>SUM(D833:D834)</f>
        <v>0</v>
      </c>
    </row>
    <row r="833" spans="1:4" ht="12" hidden="1" customHeight="1" outlineLevel="1">
      <c r="A833" s="155"/>
      <c r="B833" s="165">
        <v>8100</v>
      </c>
      <c r="C833" s="180" t="s">
        <v>169</v>
      </c>
      <c r="D833" s="203">
        <f>D875+D922</f>
        <v>0</v>
      </c>
    </row>
    <row r="834" spans="1:4" ht="12" hidden="1" customHeight="1" outlineLevel="1">
      <c r="A834" s="155"/>
      <c r="B834" s="165">
        <v>8900</v>
      </c>
      <c r="C834" s="181" t="s">
        <v>225</v>
      </c>
      <c r="D834" s="164">
        <f>D876+D923</f>
        <v>0</v>
      </c>
    </row>
    <row r="835" spans="1:4" ht="12" customHeight="1" collapsed="1">
      <c r="A835" s="182" t="s">
        <v>256</v>
      </c>
      <c r="B835" s="183"/>
      <c r="C835" s="184" t="s">
        <v>257</v>
      </c>
      <c r="D835" s="185">
        <f>D836+D853+D874</f>
        <v>151436</v>
      </c>
    </row>
    <row r="836" spans="1:4" ht="12" customHeight="1">
      <c r="A836" s="148" t="s">
        <v>33</v>
      </c>
      <c r="B836" s="149"/>
      <c r="C836" s="150" t="s">
        <v>129</v>
      </c>
      <c r="D836" s="151">
        <f>D837+D846+D847+D850+D857+D862+D840</f>
        <v>96709</v>
      </c>
    </row>
    <row r="837" spans="1:4" ht="12" customHeight="1">
      <c r="A837" s="148" t="s">
        <v>130</v>
      </c>
      <c r="B837" s="152">
        <v>1000</v>
      </c>
      <c r="C837" s="153" t="s">
        <v>205</v>
      </c>
      <c r="D837" s="154">
        <f>SUM(D838:D839)</f>
        <v>0</v>
      </c>
    </row>
    <row r="838" spans="1:4" ht="12" hidden="1" customHeight="1" outlineLevel="1">
      <c r="A838" s="155"/>
      <c r="B838" s="156">
        <v>1100</v>
      </c>
      <c r="C838" s="132" t="s">
        <v>132</v>
      </c>
      <c r="D838" s="133">
        <v>0</v>
      </c>
    </row>
    <row r="839" spans="1:4" ht="12" hidden="1" customHeight="1" outlineLevel="1">
      <c r="A839" s="155"/>
      <c r="B839" s="156">
        <v>1200</v>
      </c>
      <c r="C839" s="141" t="s">
        <v>133</v>
      </c>
      <c r="D839" s="133">
        <v>0</v>
      </c>
    </row>
    <row r="840" spans="1:4" ht="12" customHeight="1" collapsed="1">
      <c r="A840" s="155"/>
      <c r="B840" s="157">
        <v>2000</v>
      </c>
      <c r="C840" s="158" t="s">
        <v>206</v>
      </c>
      <c r="D840" s="159">
        <f>SUM(D841:D845)</f>
        <v>96709</v>
      </c>
    </row>
    <row r="841" spans="1:4" ht="12" customHeight="1">
      <c r="A841" s="155"/>
      <c r="B841" s="156">
        <v>2100</v>
      </c>
      <c r="C841" s="132" t="s">
        <v>134</v>
      </c>
      <c r="D841" s="133">
        <v>0</v>
      </c>
    </row>
    <row r="842" spans="1:4" ht="12" customHeight="1">
      <c r="A842" s="155"/>
      <c r="B842" s="156">
        <v>2200</v>
      </c>
      <c r="C842" s="132" t="s">
        <v>135</v>
      </c>
      <c r="D842" s="133">
        <v>96709</v>
      </c>
    </row>
    <row r="843" spans="1:4" ht="12" hidden="1" customHeight="1" outlineLevel="1">
      <c r="A843" s="155"/>
      <c r="B843" s="156">
        <v>2300</v>
      </c>
      <c r="C843" s="132" t="s">
        <v>136</v>
      </c>
      <c r="D843" s="133">
        <v>0</v>
      </c>
    </row>
    <row r="844" spans="1:4" ht="12" hidden="1" customHeight="1" outlineLevel="1">
      <c r="A844" s="155"/>
      <c r="B844" s="156">
        <v>2400</v>
      </c>
      <c r="C844" s="160" t="s">
        <v>207</v>
      </c>
      <c r="D844" s="133">
        <v>0</v>
      </c>
    </row>
    <row r="845" spans="1:4" ht="12" hidden="1" customHeight="1" outlineLevel="1">
      <c r="A845" s="155"/>
      <c r="B845" s="156">
        <v>2500</v>
      </c>
      <c r="C845" s="160" t="s">
        <v>138</v>
      </c>
      <c r="D845" s="133">
        <v>0</v>
      </c>
    </row>
    <row r="846" spans="1:4" ht="12" hidden="1" customHeight="1" outlineLevel="1">
      <c r="A846" s="155" t="s">
        <v>139</v>
      </c>
      <c r="B846" s="127">
        <v>2275</v>
      </c>
      <c r="C846" s="161" t="s">
        <v>108</v>
      </c>
      <c r="D846" s="154"/>
    </row>
    <row r="847" spans="1:4" ht="12" hidden="1" customHeight="1" outlineLevel="1">
      <c r="A847" s="155"/>
      <c r="B847" s="127">
        <v>3000</v>
      </c>
      <c r="C847" s="162" t="s">
        <v>140</v>
      </c>
      <c r="D847" s="159">
        <f>SUM(D848:D849)</f>
        <v>0</v>
      </c>
    </row>
    <row r="848" spans="1:4" ht="12" hidden="1" customHeight="1" outlineLevel="1">
      <c r="A848" s="155"/>
      <c r="B848" s="156">
        <v>3200</v>
      </c>
      <c r="C848" s="163" t="s">
        <v>208</v>
      </c>
      <c r="D848" s="168">
        <v>0</v>
      </c>
    </row>
    <row r="849" spans="1:4" ht="12" hidden="1" customHeight="1" outlineLevel="1">
      <c r="A849" s="155" t="s">
        <v>143</v>
      </c>
      <c r="B849" s="165">
        <v>3300</v>
      </c>
      <c r="C849" s="166" t="s">
        <v>142</v>
      </c>
      <c r="D849" s="202">
        <v>0</v>
      </c>
    </row>
    <row r="850" spans="1:4" ht="12" hidden="1" customHeight="1" outlineLevel="1">
      <c r="A850" s="155"/>
      <c r="B850" s="127">
        <v>4000</v>
      </c>
      <c r="C850" s="167" t="s">
        <v>144</v>
      </c>
      <c r="D850" s="159">
        <f>SUM(D851:D852)</f>
        <v>0</v>
      </c>
    </row>
    <row r="851" spans="1:4" ht="12" hidden="1" customHeight="1" outlineLevel="1">
      <c r="A851" s="155"/>
      <c r="B851" s="156">
        <v>4200</v>
      </c>
      <c r="C851" s="132" t="s">
        <v>145</v>
      </c>
      <c r="D851" s="168"/>
    </row>
    <row r="852" spans="1:4" ht="12" hidden="1" customHeight="1" outlineLevel="1" collapsed="1">
      <c r="A852" s="155" t="s">
        <v>147</v>
      </c>
      <c r="B852" s="156">
        <v>4300</v>
      </c>
      <c r="C852" s="132" t="s">
        <v>146</v>
      </c>
      <c r="D852" s="168"/>
    </row>
    <row r="853" spans="1:4" ht="12" customHeight="1" collapsed="1">
      <c r="A853" s="155"/>
      <c r="B853" s="127">
        <v>5000</v>
      </c>
      <c r="C853" s="128" t="s">
        <v>148</v>
      </c>
      <c r="D853" s="159">
        <f>SUM(D854:D856)</f>
        <v>54727</v>
      </c>
    </row>
    <row r="854" spans="1:4" ht="12" customHeight="1">
      <c r="A854" s="155"/>
      <c r="B854" s="156">
        <v>5100</v>
      </c>
      <c r="C854" s="132" t="s">
        <v>149</v>
      </c>
      <c r="D854" s="168">
        <v>0</v>
      </c>
    </row>
    <row r="855" spans="1:4" ht="12" customHeight="1">
      <c r="A855" s="155"/>
      <c r="B855" s="156">
        <v>5200</v>
      </c>
      <c r="C855" s="132" t="s">
        <v>150</v>
      </c>
      <c r="D855" s="168">
        <v>54727</v>
      </c>
    </row>
    <row r="856" spans="1:4" ht="12" hidden="1" customHeight="1" outlineLevel="1">
      <c r="A856" s="155" t="s">
        <v>139</v>
      </c>
      <c r="B856" s="169">
        <v>5300</v>
      </c>
      <c r="C856" s="140" t="s">
        <v>151</v>
      </c>
      <c r="D856" s="168">
        <v>0</v>
      </c>
    </row>
    <row r="857" spans="1:4" ht="12" hidden="1" customHeight="1" outlineLevel="1">
      <c r="A857" s="155"/>
      <c r="B857" s="127">
        <v>6000</v>
      </c>
      <c r="C857" s="128" t="s">
        <v>152</v>
      </c>
      <c r="D857" s="159">
        <f>SUM(D858:D860)</f>
        <v>0</v>
      </c>
    </row>
    <row r="858" spans="1:4" ht="12" hidden="1" customHeight="1" outlineLevel="1">
      <c r="A858" s="155"/>
      <c r="B858" s="156">
        <v>6200</v>
      </c>
      <c r="C858" s="132" t="s">
        <v>153</v>
      </c>
      <c r="D858" s="168"/>
    </row>
    <row r="859" spans="1:4" ht="12" hidden="1" customHeight="1" outlineLevel="1">
      <c r="A859" s="155"/>
      <c r="B859" s="156">
        <v>6300</v>
      </c>
      <c r="C859" s="132" t="s">
        <v>154</v>
      </c>
      <c r="D859" s="168"/>
    </row>
    <row r="860" spans="1:4" ht="12" hidden="1" customHeight="1" outlineLevel="1">
      <c r="A860" s="155" t="s">
        <v>156</v>
      </c>
      <c r="B860" s="156">
        <v>6400</v>
      </c>
      <c r="C860" s="141" t="s">
        <v>155</v>
      </c>
      <c r="D860" s="168"/>
    </row>
    <row r="861" spans="1:4" ht="12" hidden="1" customHeight="1" outlineLevel="1">
      <c r="A861" s="155"/>
      <c r="B861" s="156">
        <v>6500</v>
      </c>
      <c r="C861" s="170" t="s">
        <v>209</v>
      </c>
      <c r="D861" s="168"/>
    </row>
    <row r="862" spans="1:4" ht="12" hidden="1" customHeight="1" outlineLevel="1">
      <c r="A862" s="155"/>
      <c r="B862" s="127">
        <v>7000</v>
      </c>
      <c r="C862" s="128" t="s">
        <v>157</v>
      </c>
      <c r="D862" s="129">
        <f>SUM(D863:D873)</f>
        <v>0</v>
      </c>
    </row>
    <row r="863" spans="1:4" ht="12" hidden="1" customHeight="1" outlineLevel="1">
      <c r="A863" s="155"/>
      <c r="B863" s="171" t="s">
        <v>210</v>
      </c>
      <c r="C863" s="172" t="s">
        <v>211</v>
      </c>
      <c r="D863" s="168"/>
    </row>
    <row r="864" spans="1:4" ht="12" hidden="1" customHeight="1" outlineLevel="1">
      <c r="A864" s="155"/>
      <c r="B864" s="171" t="s">
        <v>212</v>
      </c>
      <c r="C864" s="172" t="s">
        <v>213</v>
      </c>
      <c r="D864" s="168"/>
    </row>
    <row r="865" spans="1:4" ht="12" hidden="1" customHeight="1" outlineLevel="1">
      <c r="A865" s="155"/>
      <c r="B865" s="171" t="s">
        <v>214</v>
      </c>
      <c r="C865" s="172" t="s">
        <v>215</v>
      </c>
      <c r="D865" s="168"/>
    </row>
    <row r="866" spans="1:4" ht="12" hidden="1" customHeight="1" outlineLevel="1">
      <c r="A866" s="155"/>
      <c r="B866" s="171" t="s">
        <v>216</v>
      </c>
      <c r="C866" s="172" t="s">
        <v>217</v>
      </c>
      <c r="D866" s="168"/>
    </row>
    <row r="867" spans="1:4" ht="12" hidden="1" customHeight="1" outlineLevel="1">
      <c r="A867" s="155"/>
      <c r="B867" s="171" t="s">
        <v>218</v>
      </c>
      <c r="C867" s="172" t="s">
        <v>219</v>
      </c>
      <c r="D867" s="168"/>
    </row>
    <row r="868" spans="1:4" ht="12" hidden="1" customHeight="1" outlineLevel="1">
      <c r="A868" s="155"/>
      <c r="B868" s="156">
        <v>7220</v>
      </c>
      <c r="C868" s="172" t="s">
        <v>162</v>
      </c>
      <c r="D868" s="168"/>
    </row>
    <row r="869" spans="1:4" ht="12" hidden="1" customHeight="1" outlineLevel="1">
      <c r="A869" s="155"/>
      <c r="B869" s="156">
        <v>7240</v>
      </c>
      <c r="C869" s="172" t="s">
        <v>220</v>
      </c>
      <c r="D869" s="168"/>
    </row>
    <row r="870" spans="1:4" ht="12" hidden="1" customHeight="1" outlineLevel="1">
      <c r="A870" s="155"/>
      <c r="B870" s="156">
        <v>7260</v>
      </c>
      <c r="C870" s="172" t="s">
        <v>221</v>
      </c>
      <c r="D870" s="168"/>
    </row>
    <row r="871" spans="1:4" ht="12" hidden="1" customHeight="1" outlineLevel="1">
      <c r="A871" s="155"/>
      <c r="B871" s="156">
        <v>7270</v>
      </c>
      <c r="C871" s="172" t="s">
        <v>165</v>
      </c>
      <c r="D871" s="168"/>
    </row>
    <row r="872" spans="1:4" ht="12" hidden="1" customHeight="1" outlineLevel="1">
      <c r="A872" s="155"/>
      <c r="B872" s="173" t="s">
        <v>222</v>
      </c>
      <c r="C872" s="174" t="s">
        <v>223</v>
      </c>
      <c r="D872" s="168"/>
    </row>
    <row r="873" spans="1:4" ht="12" hidden="1" customHeight="1" outlineLevel="1">
      <c r="A873" s="155"/>
      <c r="B873" s="173" t="s">
        <v>224</v>
      </c>
      <c r="C873" s="175" t="s">
        <v>167</v>
      </c>
      <c r="D873" s="168"/>
    </row>
    <row r="874" spans="1:4" ht="12" hidden="1" customHeight="1" outlineLevel="1">
      <c r="A874" s="155"/>
      <c r="B874" s="177">
        <v>8000</v>
      </c>
      <c r="C874" s="178" t="s">
        <v>168</v>
      </c>
      <c r="D874" s="159">
        <f>SUM(D875:D876)</f>
        <v>0</v>
      </c>
    </row>
    <row r="875" spans="1:4" ht="12" hidden="1" customHeight="1" outlineLevel="1">
      <c r="A875" s="155" t="s">
        <v>81</v>
      </c>
      <c r="B875" s="165">
        <v>8100</v>
      </c>
      <c r="C875" s="180" t="s">
        <v>169</v>
      </c>
      <c r="D875" s="203"/>
    </row>
    <row r="876" spans="1:4" ht="12" hidden="1" customHeight="1" outlineLevel="1">
      <c r="A876" s="155"/>
      <c r="B876" s="165">
        <v>8900</v>
      </c>
      <c r="C876" s="181" t="s">
        <v>225</v>
      </c>
      <c r="D876" s="164"/>
    </row>
    <row r="877" spans="1:4" ht="12" hidden="1" customHeight="1" outlineLevel="1" collapsed="1">
      <c r="A877" s="211" t="s">
        <v>258</v>
      </c>
      <c r="B877" s="212"/>
      <c r="C877" s="213"/>
      <c r="D877" s="214">
        <f>D880</f>
        <v>0</v>
      </c>
    </row>
    <row r="878" spans="1:4" ht="12" hidden="1" customHeight="1" outlineLevel="1">
      <c r="A878" s="155" t="s">
        <v>33</v>
      </c>
      <c r="B878" s="179"/>
      <c r="C878" s="215" t="s">
        <v>259</v>
      </c>
      <c r="D878" s="216">
        <f>D879</f>
        <v>0</v>
      </c>
    </row>
    <row r="879" spans="1:4" ht="12" hidden="1" customHeight="1" outlineLevel="1">
      <c r="A879" s="155"/>
      <c r="B879" s="217">
        <v>1000</v>
      </c>
      <c r="C879" s="218" t="s">
        <v>131</v>
      </c>
      <c r="D879" s="159">
        <f>SUM(D880:D881)</f>
        <v>0</v>
      </c>
    </row>
    <row r="880" spans="1:4" ht="12" hidden="1" customHeight="1" outlineLevel="1">
      <c r="A880" s="155"/>
      <c r="B880" s="165">
        <v>2100</v>
      </c>
      <c r="C880" s="219" t="s">
        <v>134</v>
      </c>
      <c r="D880" s="220"/>
    </row>
    <row r="881" spans="1:4" ht="12" hidden="1" customHeight="1" outlineLevel="1">
      <c r="A881" s="155"/>
      <c r="B881" s="179"/>
      <c r="C881" s="219"/>
      <c r="D881" s="164"/>
    </row>
    <row r="882" spans="1:4" ht="12" customHeight="1" collapsed="1">
      <c r="A882" s="182" t="s">
        <v>260</v>
      </c>
      <c r="B882" s="183"/>
      <c r="C882" s="184" t="s">
        <v>261</v>
      </c>
      <c r="D882" s="185">
        <f>D883+D900+D921</f>
        <v>820479</v>
      </c>
    </row>
    <row r="883" spans="1:4" ht="12" customHeight="1">
      <c r="A883" s="148" t="s">
        <v>33</v>
      </c>
      <c r="B883" s="149"/>
      <c r="C883" s="150" t="s">
        <v>129</v>
      </c>
      <c r="D883" s="151">
        <f>D884+D893+D894+D897+D904+D909+D887</f>
        <v>791914</v>
      </c>
    </row>
    <row r="884" spans="1:4" ht="12" hidden="1" customHeight="1" outlineLevel="1">
      <c r="A884" s="148" t="s">
        <v>130</v>
      </c>
      <c r="B884" s="152">
        <v>1000</v>
      </c>
      <c r="C884" s="153" t="s">
        <v>205</v>
      </c>
      <c r="D884" s="154">
        <f>SUM(D885:D886)</f>
        <v>0</v>
      </c>
    </row>
    <row r="885" spans="1:4" ht="12" hidden="1" customHeight="1" outlineLevel="1">
      <c r="A885" s="155"/>
      <c r="B885" s="156">
        <v>1100</v>
      </c>
      <c r="C885" s="132" t="s">
        <v>132</v>
      </c>
      <c r="D885" s="133">
        <v>0</v>
      </c>
    </row>
    <row r="886" spans="1:4" ht="12" hidden="1" customHeight="1" outlineLevel="1">
      <c r="A886" s="155"/>
      <c r="B886" s="156">
        <v>1200</v>
      </c>
      <c r="C886" s="141" t="s">
        <v>133</v>
      </c>
      <c r="D886" s="133">
        <v>0</v>
      </c>
    </row>
    <row r="887" spans="1:4" ht="12" customHeight="1" collapsed="1">
      <c r="A887" s="155"/>
      <c r="B887" s="157">
        <v>2000</v>
      </c>
      <c r="C887" s="158" t="s">
        <v>206</v>
      </c>
      <c r="D887" s="159">
        <f>SUM(D888:D892)</f>
        <v>791914</v>
      </c>
    </row>
    <row r="888" spans="1:4" ht="12" customHeight="1">
      <c r="A888" s="155"/>
      <c r="B888" s="156">
        <v>2100</v>
      </c>
      <c r="C888" s="132" t="s">
        <v>134</v>
      </c>
      <c r="D888" s="133">
        <v>0</v>
      </c>
    </row>
    <row r="889" spans="1:4" ht="12" customHeight="1">
      <c r="A889" s="155"/>
      <c r="B889" s="156">
        <v>2200</v>
      </c>
      <c r="C889" s="132" t="s">
        <v>135</v>
      </c>
      <c r="D889" s="133">
        <v>789946</v>
      </c>
    </row>
    <row r="890" spans="1:4" ht="12" customHeight="1">
      <c r="A890" s="155"/>
      <c r="B890" s="156">
        <v>2300</v>
      </c>
      <c r="C890" s="132" t="s">
        <v>136</v>
      </c>
      <c r="D890" s="133">
        <v>1968</v>
      </c>
    </row>
    <row r="891" spans="1:4" ht="12" hidden="1" customHeight="1" outlineLevel="1">
      <c r="A891" s="155"/>
      <c r="B891" s="156">
        <v>2400</v>
      </c>
      <c r="C891" s="160" t="s">
        <v>207</v>
      </c>
      <c r="D891" s="133"/>
    </row>
    <row r="892" spans="1:4" ht="12" hidden="1" customHeight="1" outlineLevel="1">
      <c r="A892" s="155"/>
      <c r="B892" s="156">
        <v>2500</v>
      </c>
      <c r="C892" s="160" t="s">
        <v>138</v>
      </c>
      <c r="D892" s="133"/>
    </row>
    <row r="893" spans="1:4" ht="12" hidden="1" customHeight="1" outlineLevel="1">
      <c r="A893" s="155" t="s">
        <v>139</v>
      </c>
      <c r="B893" s="127">
        <v>2275</v>
      </c>
      <c r="C893" s="161" t="s">
        <v>108</v>
      </c>
      <c r="D893" s="154"/>
    </row>
    <row r="894" spans="1:4" ht="12" hidden="1" customHeight="1" outlineLevel="1">
      <c r="A894" s="155"/>
      <c r="B894" s="127">
        <v>3000</v>
      </c>
      <c r="C894" s="162" t="s">
        <v>140</v>
      </c>
      <c r="D894" s="159">
        <f>SUM(D895:D896)</f>
        <v>0</v>
      </c>
    </row>
    <row r="895" spans="1:4" ht="12" hidden="1" customHeight="1" outlineLevel="1">
      <c r="A895" s="155"/>
      <c r="B895" s="156">
        <v>3200</v>
      </c>
      <c r="C895" s="163" t="s">
        <v>208</v>
      </c>
      <c r="D895" s="168"/>
    </row>
    <row r="896" spans="1:4" ht="12" hidden="1" customHeight="1" outlineLevel="1">
      <c r="A896" s="155"/>
      <c r="B896" s="165">
        <v>3300</v>
      </c>
      <c r="C896" s="166" t="s">
        <v>142</v>
      </c>
      <c r="D896" s="202"/>
    </row>
    <row r="897" spans="1:4" ht="12" hidden="1" customHeight="1" outlineLevel="1">
      <c r="A897" s="155"/>
      <c r="B897" s="127">
        <v>4000</v>
      </c>
      <c r="C897" s="167" t="s">
        <v>144</v>
      </c>
      <c r="D897" s="159">
        <f>SUM(D898:D899)</f>
        <v>0</v>
      </c>
    </row>
    <row r="898" spans="1:4" ht="12" hidden="1" customHeight="1" outlineLevel="1">
      <c r="A898" s="155"/>
      <c r="B898" s="156">
        <v>4200</v>
      </c>
      <c r="C898" s="132" t="s">
        <v>145</v>
      </c>
      <c r="D898" s="168"/>
    </row>
    <row r="899" spans="1:4" ht="12" hidden="1" customHeight="1" outlineLevel="1">
      <c r="A899" s="155"/>
      <c r="B899" s="156">
        <v>4300</v>
      </c>
      <c r="C899" s="132" t="s">
        <v>146</v>
      </c>
      <c r="D899" s="168"/>
    </row>
    <row r="900" spans="1:4" ht="12" customHeight="1" collapsed="1">
      <c r="A900" s="155"/>
      <c r="B900" s="127">
        <v>5000</v>
      </c>
      <c r="C900" s="128" t="s">
        <v>148</v>
      </c>
      <c r="D900" s="159">
        <f>SUM(D901:D903)</f>
        <v>28565</v>
      </c>
    </row>
    <row r="901" spans="1:4" ht="12" hidden="1" customHeight="1" outlineLevel="1">
      <c r="A901" s="155"/>
      <c r="B901" s="156">
        <v>5100</v>
      </c>
      <c r="C901" s="132" t="s">
        <v>149</v>
      </c>
      <c r="D901" s="168">
        <v>0</v>
      </c>
    </row>
    <row r="902" spans="1:4" ht="12" customHeight="1" collapsed="1">
      <c r="A902" s="155"/>
      <c r="B902" s="156">
        <v>5200</v>
      </c>
      <c r="C902" s="132" t="s">
        <v>150</v>
      </c>
      <c r="D902" s="168">
        <v>28565</v>
      </c>
    </row>
    <row r="903" spans="1:4" ht="12" hidden="1" customHeight="1" outlineLevel="1">
      <c r="A903" s="155"/>
      <c r="B903" s="169">
        <v>5300</v>
      </c>
      <c r="C903" s="140" t="s">
        <v>151</v>
      </c>
      <c r="D903" s="168"/>
    </row>
    <row r="904" spans="1:4" ht="12" hidden="1" customHeight="1" outlineLevel="1">
      <c r="A904" s="155" t="s">
        <v>143</v>
      </c>
      <c r="B904" s="127">
        <v>6000</v>
      </c>
      <c r="C904" s="128" t="s">
        <v>152</v>
      </c>
      <c r="D904" s="159">
        <f>SUM(D905:D907)</f>
        <v>0</v>
      </c>
    </row>
    <row r="905" spans="1:4" ht="12" hidden="1" customHeight="1" outlineLevel="1">
      <c r="A905" s="155"/>
      <c r="B905" s="156">
        <v>6200</v>
      </c>
      <c r="C905" s="132" t="s">
        <v>153</v>
      </c>
      <c r="D905" s="168"/>
    </row>
    <row r="906" spans="1:4" ht="12" hidden="1" customHeight="1" outlineLevel="1">
      <c r="A906" s="155"/>
      <c r="B906" s="156">
        <v>6300</v>
      </c>
      <c r="C906" s="132" t="s">
        <v>154</v>
      </c>
      <c r="D906" s="168"/>
    </row>
    <row r="907" spans="1:4" ht="12" hidden="1" customHeight="1" outlineLevel="1">
      <c r="A907" s="155" t="s">
        <v>147</v>
      </c>
      <c r="B907" s="156">
        <v>6400</v>
      </c>
      <c r="C907" s="141" t="s">
        <v>155</v>
      </c>
      <c r="D907" s="168"/>
    </row>
    <row r="908" spans="1:4" ht="12" hidden="1" customHeight="1" outlineLevel="1">
      <c r="A908" s="155"/>
      <c r="B908" s="156">
        <v>6500</v>
      </c>
      <c r="C908" s="170" t="s">
        <v>209</v>
      </c>
      <c r="D908" s="168"/>
    </row>
    <row r="909" spans="1:4" ht="12" hidden="1" customHeight="1" outlineLevel="1">
      <c r="A909" s="155"/>
      <c r="B909" s="127">
        <v>7000</v>
      </c>
      <c r="C909" s="128" t="s">
        <v>157</v>
      </c>
      <c r="D909" s="129">
        <f>SUM(D910:D920)</f>
        <v>0</v>
      </c>
    </row>
    <row r="910" spans="1:4" ht="12" hidden="1" customHeight="1" outlineLevel="1">
      <c r="A910" s="155"/>
      <c r="B910" s="171" t="s">
        <v>210</v>
      </c>
      <c r="C910" s="172" t="s">
        <v>211</v>
      </c>
      <c r="D910" s="168"/>
    </row>
    <row r="911" spans="1:4" ht="12" hidden="1" customHeight="1" outlineLevel="1">
      <c r="A911" s="155"/>
      <c r="B911" s="171" t="s">
        <v>212</v>
      </c>
      <c r="C911" s="172" t="s">
        <v>213</v>
      </c>
      <c r="D911" s="168"/>
    </row>
    <row r="912" spans="1:4" ht="12" hidden="1" customHeight="1" outlineLevel="1">
      <c r="A912" s="155" t="s">
        <v>139</v>
      </c>
      <c r="B912" s="171" t="s">
        <v>214</v>
      </c>
      <c r="C912" s="172" t="s">
        <v>215</v>
      </c>
      <c r="D912" s="168"/>
    </row>
    <row r="913" spans="1:4" ht="12" hidden="1" customHeight="1" outlineLevel="1">
      <c r="A913" s="155"/>
      <c r="B913" s="171" t="s">
        <v>216</v>
      </c>
      <c r="C913" s="172" t="s">
        <v>217</v>
      </c>
      <c r="D913" s="168"/>
    </row>
    <row r="914" spans="1:4" ht="12" hidden="1" customHeight="1" outlineLevel="1">
      <c r="A914" s="155"/>
      <c r="B914" s="171" t="s">
        <v>218</v>
      </c>
      <c r="C914" s="172" t="s">
        <v>219</v>
      </c>
      <c r="D914" s="168"/>
    </row>
    <row r="915" spans="1:4" ht="12" hidden="1" customHeight="1" outlineLevel="1">
      <c r="A915" s="155"/>
      <c r="B915" s="156">
        <v>7220</v>
      </c>
      <c r="C915" s="172" t="s">
        <v>162</v>
      </c>
      <c r="D915" s="168"/>
    </row>
    <row r="916" spans="1:4" ht="12" hidden="1" customHeight="1" outlineLevel="1">
      <c r="A916" s="155" t="s">
        <v>156</v>
      </c>
      <c r="B916" s="156">
        <v>7240</v>
      </c>
      <c r="C916" s="172" t="s">
        <v>220</v>
      </c>
      <c r="D916" s="168"/>
    </row>
    <row r="917" spans="1:4" ht="12" hidden="1" customHeight="1" outlineLevel="1">
      <c r="A917" s="155"/>
      <c r="B917" s="156">
        <v>7260</v>
      </c>
      <c r="C917" s="172" t="s">
        <v>221</v>
      </c>
      <c r="D917" s="168"/>
    </row>
    <row r="918" spans="1:4" ht="12" hidden="1" customHeight="1" outlineLevel="1">
      <c r="A918" s="155"/>
      <c r="B918" s="156">
        <v>7270</v>
      </c>
      <c r="C918" s="172" t="s">
        <v>165</v>
      </c>
      <c r="D918" s="168"/>
    </row>
    <row r="919" spans="1:4" ht="12" hidden="1" customHeight="1" outlineLevel="1">
      <c r="A919" s="155"/>
      <c r="B919" s="173" t="s">
        <v>222</v>
      </c>
      <c r="C919" s="174" t="s">
        <v>223</v>
      </c>
      <c r="D919" s="168"/>
    </row>
    <row r="920" spans="1:4" ht="12" hidden="1" customHeight="1" outlineLevel="1">
      <c r="A920" s="155"/>
      <c r="B920" s="173" t="s">
        <v>224</v>
      </c>
      <c r="C920" s="175" t="s">
        <v>167</v>
      </c>
      <c r="D920" s="168"/>
    </row>
    <row r="921" spans="1:4" ht="12" hidden="1" customHeight="1" outlineLevel="1">
      <c r="A921" s="155"/>
      <c r="B921" s="177">
        <v>8000</v>
      </c>
      <c r="C921" s="178" t="s">
        <v>168</v>
      </c>
      <c r="D921" s="159">
        <f>SUM(D922:D923)</f>
        <v>0</v>
      </c>
    </row>
    <row r="922" spans="1:4" ht="12" hidden="1" customHeight="1" outlineLevel="1">
      <c r="A922" s="155"/>
      <c r="B922" s="165">
        <v>8100</v>
      </c>
      <c r="C922" s="180" t="s">
        <v>169</v>
      </c>
      <c r="D922" s="203"/>
    </row>
    <row r="923" spans="1:4" ht="12" hidden="1" customHeight="1" outlineLevel="1">
      <c r="A923" s="155"/>
      <c r="B923" s="165">
        <v>8900</v>
      </c>
      <c r="C923" s="181" t="s">
        <v>225</v>
      </c>
      <c r="D923" s="164"/>
    </row>
    <row r="924" spans="1:4" ht="12" hidden="1" customHeight="1" outlineLevel="1">
      <c r="A924" s="182" t="s">
        <v>262</v>
      </c>
      <c r="B924" s="183"/>
      <c r="C924" s="184" t="s">
        <v>263</v>
      </c>
      <c r="D924" s="185">
        <f>D925+D942++D963</f>
        <v>0</v>
      </c>
    </row>
    <row r="925" spans="1:4" ht="12" hidden="1" customHeight="1" outlineLevel="1">
      <c r="A925" s="148" t="s">
        <v>33</v>
      </c>
      <c r="B925" s="149"/>
      <c r="C925" s="150" t="s">
        <v>129</v>
      </c>
      <c r="D925" s="151">
        <f>D926+D935+D936+D939+D946+D951+D929</f>
        <v>0</v>
      </c>
    </row>
    <row r="926" spans="1:4" ht="12" hidden="1" customHeight="1" outlineLevel="1">
      <c r="A926" s="148" t="s">
        <v>130</v>
      </c>
      <c r="B926" s="152">
        <v>1000</v>
      </c>
      <c r="C926" s="153" t="s">
        <v>205</v>
      </c>
      <c r="D926" s="154">
        <f>SUM(D927:D928)</f>
        <v>0</v>
      </c>
    </row>
    <row r="927" spans="1:4" ht="12" hidden="1" customHeight="1" outlineLevel="1">
      <c r="A927" s="155"/>
      <c r="B927" s="156">
        <v>1100</v>
      </c>
      <c r="C927" s="132" t="s">
        <v>132</v>
      </c>
      <c r="D927" s="133"/>
    </row>
    <row r="928" spans="1:4" ht="12" hidden="1" customHeight="1" outlineLevel="1">
      <c r="A928" s="155"/>
      <c r="B928" s="156">
        <v>1200</v>
      </c>
      <c r="C928" s="141" t="s">
        <v>133</v>
      </c>
      <c r="D928" s="133"/>
    </row>
    <row r="929" spans="1:4" ht="12" hidden="1" customHeight="1" outlineLevel="1">
      <c r="A929" s="155"/>
      <c r="B929" s="157">
        <v>2000</v>
      </c>
      <c r="C929" s="158" t="s">
        <v>206</v>
      </c>
      <c r="D929" s="159">
        <f>SUM(D930:D934)</f>
        <v>0</v>
      </c>
    </row>
    <row r="930" spans="1:4" ht="12" hidden="1" customHeight="1" outlineLevel="1">
      <c r="A930" s="155"/>
      <c r="B930" s="156">
        <v>2100</v>
      </c>
      <c r="C930" s="132" t="s">
        <v>134</v>
      </c>
      <c r="D930" s="133"/>
    </row>
    <row r="931" spans="1:4" ht="12" hidden="1" customHeight="1" outlineLevel="1">
      <c r="A931" s="155"/>
      <c r="B931" s="156">
        <v>2200</v>
      </c>
      <c r="C931" s="132" t="s">
        <v>135</v>
      </c>
      <c r="D931" s="133"/>
    </row>
    <row r="932" spans="1:4" ht="12" hidden="1" customHeight="1" outlineLevel="1">
      <c r="A932" s="155"/>
      <c r="B932" s="156">
        <v>2300</v>
      </c>
      <c r="C932" s="132" t="s">
        <v>136</v>
      </c>
      <c r="D932" s="133"/>
    </row>
    <row r="933" spans="1:4" ht="12" hidden="1" customHeight="1" outlineLevel="1">
      <c r="A933" s="155"/>
      <c r="B933" s="156">
        <v>2400</v>
      </c>
      <c r="C933" s="160" t="s">
        <v>207</v>
      </c>
      <c r="D933" s="133"/>
    </row>
    <row r="934" spans="1:4" ht="12" hidden="1" customHeight="1" outlineLevel="1">
      <c r="A934" s="155"/>
      <c r="B934" s="156">
        <v>2500</v>
      </c>
      <c r="C934" s="160" t="s">
        <v>138</v>
      </c>
      <c r="D934" s="133"/>
    </row>
    <row r="935" spans="1:4" ht="12" hidden="1" customHeight="1" outlineLevel="1">
      <c r="A935" s="155" t="s">
        <v>139</v>
      </c>
      <c r="B935" s="127">
        <v>2275</v>
      </c>
      <c r="C935" s="161" t="s">
        <v>108</v>
      </c>
      <c r="D935" s="154"/>
    </row>
    <row r="936" spans="1:4" ht="12" hidden="1" customHeight="1" outlineLevel="1">
      <c r="A936" s="155"/>
      <c r="B936" s="127">
        <v>3000</v>
      </c>
      <c r="C936" s="162" t="s">
        <v>140</v>
      </c>
      <c r="D936" s="159">
        <f>SUM(D937:D938)</f>
        <v>0</v>
      </c>
    </row>
    <row r="937" spans="1:4" ht="12" hidden="1" customHeight="1" outlineLevel="1">
      <c r="A937" s="155"/>
      <c r="B937" s="156">
        <v>3200</v>
      </c>
      <c r="C937" s="163" t="s">
        <v>208</v>
      </c>
      <c r="D937" s="168"/>
    </row>
    <row r="938" spans="1:4" ht="12" hidden="1" customHeight="1" outlineLevel="1">
      <c r="A938" s="155" t="s">
        <v>143</v>
      </c>
      <c r="B938" s="165">
        <v>3300</v>
      </c>
      <c r="C938" s="166" t="s">
        <v>142</v>
      </c>
      <c r="D938" s="202"/>
    </row>
    <row r="939" spans="1:4" ht="12" hidden="1" customHeight="1" outlineLevel="1">
      <c r="A939" s="155"/>
      <c r="B939" s="127">
        <v>4000</v>
      </c>
      <c r="C939" s="167" t="s">
        <v>144</v>
      </c>
      <c r="D939" s="159">
        <f>SUM(D940:D941)</f>
        <v>0</v>
      </c>
    </row>
    <row r="940" spans="1:4" ht="12" hidden="1" customHeight="1" outlineLevel="1">
      <c r="A940" s="155"/>
      <c r="B940" s="156">
        <v>4200</v>
      </c>
      <c r="C940" s="132" t="s">
        <v>145</v>
      </c>
      <c r="D940" s="168"/>
    </row>
    <row r="941" spans="1:4" ht="12" hidden="1" customHeight="1" outlineLevel="1">
      <c r="A941" s="155" t="s">
        <v>147</v>
      </c>
      <c r="B941" s="156">
        <v>4300</v>
      </c>
      <c r="C941" s="132" t="s">
        <v>146</v>
      </c>
      <c r="D941" s="168"/>
    </row>
    <row r="942" spans="1:4" ht="12" hidden="1" customHeight="1" outlineLevel="1">
      <c r="A942" s="155"/>
      <c r="B942" s="127">
        <v>5000</v>
      </c>
      <c r="C942" s="128" t="s">
        <v>148</v>
      </c>
      <c r="D942" s="159">
        <f>SUM(D943:D945)</f>
        <v>0</v>
      </c>
    </row>
    <row r="943" spans="1:4" ht="12" hidden="1" customHeight="1" outlineLevel="1">
      <c r="A943" s="155"/>
      <c r="B943" s="156">
        <v>5100</v>
      </c>
      <c r="C943" s="132" t="s">
        <v>149</v>
      </c>
      <c r="D943" s="168"/>
    </row>
    <row r="944" spans="1:4" ht="12" hidden="1" customHeight="1" outlineLevel="1">
      <c r="A944" s="155"/>
      <c r="B944" s="156">
        <v>5200</v>
      </c>
      <c r="C944" s="132" t="s">
        <v>150</v>
      </c>
      <c r="D944" s="168"/>
    </row>
    <row r="945" spans="1:4" ht="12" hidden="1" customHeight="1" outlineLevel="1">
      <c r="A945" s="155" t="s">
        <v>139</v>
      </c>
      <c r="B945" s="169">
        <v>5300</v>
      </c>
      <c r="C945" s="140" t="s">
        <v>151</v>
      </c>
      <c r="D945" s="168"/>
    </row>
    <row r="946" spans="1:4" ht="12" hidden="1" customHeight="1" outlineLevel="1">
      <c r="A946" s="155"/>
      <c r="B946" s="127">
        <v>6000</v>
      </c>
      <c r="C946" s="128" t="s">
        <v>152</v>
      </c>
      <c r="D946" s="159">
        <f>SUM(D947:D949)</f>
        <v>0</v>
      </c>
    </row>
    <row r="947" spans="1:4" ht="12" hidden="1" customHeight="1" outlineLevel="1">
      <c r="A947" s="155"/>
      <c r="B947" s="156">
        <v>6200</v>
      </c>
      <c r="C947" s="132" t="s">
        <v>153</v>
      </c>
      <c r="D947" s="168"/>
    </row>
    <row r="948" spans="1:4" ht="12" hidden="1" customHeight="1" outlineLevel="1">
      <c r="A948" s="155"/>
      <c r="B948" s="156">
        <v>6300</v>
      </c>
      <c r="C948" s="132" t="s">
        <v>154</v>
      </c>
      <c r="D948" s="168"/>
    </row>
    <row r="949" spans="1:4" ht="12" hidden="1" customHeight="1" outlineLevel="1">
      <c r="A949" s="155" t="s">
        <v>156</v>
      </c>
      <c r="B949" s="156">
        <v>6400</v>
      </c>
      <c r="C949" s="141" t="s">
        <v>155</v>
      </c>
      <c r="D949" s="168"/>
    </row>
    <row r="950" spans="1:4" ht="12" hidden="1" customHeight="1" outlineLevel="1">
      <c r="A950" s="155"/>
      <c r="B950" s="156">
        <v>6500</v>
      </c>
      <c r="C950" s="170" t="s">
        <v>209</v>
      </c>
      <c r="D950" s="168"/>
    </row>
    <row r="951" spans="1:4" ht="12" hidden="1" customHeight="1" outlineLevel="1">
      <c r="A951" s="155"/>
      <c r="B951" s="127">
        <v>7000</v>
      </c>
      <c r="C951" s="128" t="s">
        <v>157</v>
      </c>
      <c r="D951" s="129">
        <f>SUM(D952:D962)</f>
        <v>0</v>
      </c>
    </row>
    <row r="952" spans="1:4" ht="12" hidden="1" customHeight="1" outlineLevel="1">
      <c r="A952" s="155"/>
      <c r="B952" s="171" t="s">
        <v>210</v>
      </c>
      <c r="C952" s="172" t="s">
        <v>211</v>
      </c>
      <c r="D952" s="168"/>
    </row>
    <row r="953" spans="1:4" ht="12" hidden="1" customHeight="1" outlineLevel="1">
      <c r="A953" s="155"/>
      <c r="B953" s="171" t="s">
        <v>212</v>
      </c>
      <c r="C953" s="172" t="s">
        <v>213</v>
      </c>
      <c r="D953" s="168"/>
    </row>
    <row r="954" spans="1:4" ht="12" hidden="1" customHeight="1" outlineLevel="1">
      <c r="A954" s="155"/>
      <c r="B954" s="171" t="s">
        <v>214</v>
      </c>
      <c r="C954" s="172" t="s">
        <v>215</v>
      </c>
      <c r="D954" s="168"/>
    </row>
    <row r="955" spans="1:4" ht="12" hidden="1" customHeight="1" outlineLevel="1">
      <c r="A955" s="155"/>
      <c r="B955" s="171" t="s">
        <v>216</v>
      </c>
      <c r="C955" s="172" t="s">
        <v>217</v>
      </c>
      <c r="D955" s="168"/>
    </row>
    <row r="956" spans="1:4" ht="12" hidden="1" customHeight="1" outlineLevel="1">
      <c r="A956" s="155"/>
      <c r="B956" s="171" t="s">
        <v>218</v>
      </c>
      <c r="C956" s="172" t="s">
        <v>219</v>
      </c>
      <c r="D956" s="168"/>
    </row>
    <row r="957" spans="1:4" ht="12" hidden="1" customHeight="1" outlineLevel="1">
      <c r="A957" s="155"/>
      <c r="B957" s="156">
        <v>7220</v>
      </c>
      <c r="C957" s="172" t="s">
        <v>162</v>
      </c>
      <c r="D957" s="168"/>
    </row>
    <row r="958" spans="1:4" ht="12" hidden="1" customHeight="1" outlineLevel="1">
      <c r="A958" s="155"/>
      <c r="B958" s="156">
        <v>7240</v>
      </c>
      <c r="C958" s="172" t="s">
        <v>220</v>
      </c>
      <c r="D958" s="168"/>
    </row>
    <row r="959" spans="1:4" ht="12" hidden="1" customHeight="1" outlineLevel="1">
      <c r="A959" s="155"/>
      <c r="B959" s="156">
        <v>7260</v>
      </c>
      <c r="C959" s="172" t="s">
        <v>221</v>
      </c>
      <c r="D959" s="168"/>
    </row>
    <row r="960" spans="1:4" ht="12" hidden="1" customHeight="1" outlineLevel="1">
      <c r="A960" s="155"/>
      <c r="B960" s="156">
        <v>7270</v>
      </c>
      <c r="C960" s="172" t="s">
        <v>165</v>
      </c>
      <c r="D960" s="168"/>
    </row>
    <row r="961" spans="1:4" ht="12" hidden="1" customHeight="1" outlineLevel="1">
      <c r="A961" s="155"/>
      <c r="B961" s="173" t="s">
        <v>222</v>
      </c>
      <c r="C961" s="174" t="s">
        <v>223</v>
      </c>
      <c r="D961" s="168"/>
    </row>
    <row r="962" spans="1:4" ht="12" hidden="1" customHeight="1" outlineLevel="1">
      <c r="A962" s="155"/>
      <c r="B962" s="173" t="s">
        <v>224</v>
      </c>
      <c r="C962" s="175" t="s">
        <v>167</v>
      </c>
      <c r="D962" s="168"/>
    </row>
    <row r="963" spans="1:4" ht="12" hidden="1" customHeight="1" outlineLevel="1">
      <c r="A963" s="155"/>
      <c r="B963" s="177">
        <v>8000</v>
      </c>
      <c r="C963" s="178" t="s">
        <v>168</v>
      </c>
      <c r="D963" s="159">
        <f>SUM(D964:D965)</f>
        <v>0</v>
      </c>
    </row>
    <row r="964" spans="1:4" ht="12" hidden="1" customHeight="1" outlineLevel="1">
      <c r="A964" s="155"/>
      <c r="B964" s="165">
        <v>8100</v>
      </c>
      <c r="C964" s="180" t="s">
        <v>169</v>
      </c>
      <c r="D964" s="203"/>
    </row>
    <row r="965" spans="1:4" ht="12" hidden="1" customHeight="1" outlineLevel="1">
      <c r="A965" s="155"/>
      <c r="B965" s="165">
        <v>8900</v>
      </c>
      <c r="C965" s="181" t="s">
        <v>225</v>
      </c>
      <c r="D965" s="164"/>
    </row>
    <row r="966" spans="1:4" ht="17.100000000000001" customHeight="1" collapsed="1">
      <c r="A966" s="221" t="s">
        <v>116</v>
      </c>
      <c r="B966" s="222"/>
      <c r="C966" s="223" t="s">
        <v>264</v>
      </c>
      <c r="D966" s="195">
        <f>D967+D984+D1005</f>
        <v>11563000</v>
      </c>
    </row>
    <row r="967" spans="1:4" ht="12" customHeight="1">
      <c r="A967" s="148" t="s">
        <v>33</v>
      </c>
      <c r="B967" s="149"/>
      <c r="C967" s="150" t="s">
        <v>129</v>
      </c>
      <c r="D967" s="151">
        <f>D968+D977+D978+D981+D988+D993+D971</f>
        <v>2906561</v>
      </c>
    </row>
    <row r="968" spans="1:4" ht="12" customHeight="1">
      <c r="A968" s="148" t="s">
        <v>130</v>
      </c>
      <c r="B968" s="152">
        <v>1000</v>
      </c>
      <c r="C968" s="153" t="s">
        <v>205</v>
      </c>
      <c r="D968" s="154">
        <f>SUM(D969:D970)</f>
        <v>567036</v>
      </c>
    </row>
    <row r="969" spans="1:4" ht="12" customHeight="1">
      <c r="A969" s="155"/>
      <c r="B969" s="156">
        <v>1100</v>
      </c>
      <c r="C969" s="132" t="s">
        <v>132</v>
      </c>
      <c r="D969" s="133">
        <f>D1011+D1054+D1096+D1138</f>
        <v>436296</v>
      </c>
    </row>
    <row r="970" spans="1:4" ht="12" customHeight="1">
      <c r="A970" s="155"/>
      <c r="B970" s="156">
        <v>1200</v>
      </c>
      <c r="C970" s="141" t="s">
        <v>133</v>
      </c>
      <c r="D970" s="133">
        <f>D1012+D1055+D1097+D1139</f>
        <v>130740</v>
      </c>
    </row>
    <row r="971" spans="1:4" ht="12" customHeight="1">
      <c r="A971" s="155"/>
      <c r="B971" s="157">
        <v>2000</v>
      </c>
      <c r="C971" s="158" t="s">
        <v>206</v>
      </c>
      <c r="D971" s="159">
        <f>SUM(D972:D976)</f>
        <v>1850020</v>
      </c>
    </row>
    <row r="972" spans="1:4" ht="12" customHeight="1">
      <c r="A972" s="155"/>
      <c r="B972" s="156">
        <v>2100</v>
      </c>
      <c r="C972" s="132" t="s">
        <v>134</v>
      </c>
      <c r="D972" s="133">
        <f>D1014+D1057+D1099+D1141</f>
        <v>4512</v>
      </c>
    </row>
    <row r="973" spans="1:4" ht="12" customHeight="1">
      <c r="A973" s="155"/>
      <c r="B973" s="156">
        <v>2200</v>
      </c>
      <c r="C973" s="132" t="s">
        <v>135</v>
      </c>
      <c r="D973" s="133">
        <f>D1015+D1058+D1100+D1142</f>
        <v>1789993</v>
      </c>
    </row>
    <row r="974" spans="1:4" ht="12" customHeight="1">
      <c r="A974" s="155"/>
      <c r="B974" s="156">
        <v>2300</v>
      </c>
      <c r="C974" s="132" t="s">
        <v>136</v>
      </c>
      <c r="D974" s="133">
        <f>D1016+D1059+D1101+D1143</f>
        <v>15536</v>
      </c>
    </row>
    <row r="975" spans="1:4" ht="12" hidden="1" customHeight="1" outlineLevel="1">
      <c r="A975" s="155"/>
      <c r="B975" s="156">
        <v>2400</v>
      </c>
      <c r="C975" s="160" t="s">
        <v>207</v>
      </c>
      <c r="D975" s="133">
        <f>D1017+D1060+D1102+D1144</f>
        <v>0</v>
      </c>
    </row>
    <row r="976" spans="1:4" ht="12" customHeight="1" collapsed="1">
      <c r="A976" s="155"/>
      <c r="B976" s="156">
        <v>2500</v>
      </c>
      <c r="C976" s="160" t="s">
        <v>138</v>
      </c>
      <c r="D976" s="133">
        <f>D1018+D1061+D1103+D1145</f>
        <v>39979</v>
      </c>
    </row>
    <row r="977" spans="1:4" ht="12" hidden="1" customHeight="1" outlineLevel="1">
      <c r="A977" s="155"/>
      <c r="B977" s="127">
        <v>2275</v>
      </c>
      <c r="C977" s="161" t="s">
        <v>108</v>
      </c>
      <c r="D977" s="154"/>
    </row>
    <row r="978" spans="1:4" ht="12" customHeight="1" collapsed="1">
      <c r="A978" s="155" t="s">
        <v>139</v>
      </c>
      <c r="B978" s="127">
        <v>3000</v>
      </c>
      <c r="C978" s="162" t="s">
        <v>140</v>
      </c>
      <c r="D978" s="159">
        <f>SUM(D979:D980)</f>
        <v>488505</v>
      </c>
    </row>
    <row r="979" spans="1:4" ht="12" customHeight="1">
      <c r="A979" s="155"/>
      <c r="B979" s="156">
        <v>3200</v>
      </c>
      <c r="C979" s="163" t="s">
        <v>208</v>
      </c>
      <c r="D979" s="168">
        <f>D1021+D1064+D1106+D1148</f>
        <v>488505</v>
      </c>
    </row>
    <row r="980" spans="1:4" ht="12" hidden="1" customHeight="1" outlineLevel="1">
      <c r="A980" s="155"/>
      <c r="B980" s="165">
        <v>3300</v>
      </c>
      <c r="C980" s="166" t="s">
        <v>142</v>
      </c>
      <c r="D980" s="202">
        <f>D1022+D1065+D1107+D1149</f>
        <v>0</v>
      </c>
    </row>
    <row r="981" spans="1:4" ht="12" hidden="1" customHeight="1" outlineLevel="1">
      <c r="A981" s="155" t="s">
        <v>143</v>
      </c>
      <c r="B981" s="127">
        <v>4000</v>
      </c>
      <c r="C981" s="167" t="s">
        <v>144</v>
      </c>
      <c r="D981" s="159">
        <f>SUM(D982:D983)</f>
        <v>0</v>
      </c>
    </row>
    <row r="982" spans="1:4" ht="12" hidden="1" customHeight="1" outlineLevel="1">
      <c r="A982" s="155"/>
      <c r="B982" s="156">
        <v>4200</v>
      </c>
      <c r="C982" s="132" t="s">
        <v>145</v>
      </c>
      <c r="D982" s="168">
        <f>D1024+D1067+D1109+D1151</f>
        <v>0</v>
      </c>
    </row>
    <row r="983" spans="1:4" ht="12" hidden="1" customHeight="1" outlineLevel="1">
      <c r="A983" s="155"/>
      <c r="B983" s="156">
        <v>4300</v>
      </c>
      <c r="C983" s="132" t="s">
        <v>146</v>
      </c>
      <c r="D983" s="168">
        <f>D1025+D1068+D1110+D1152</f>
        <v>0</v>
      </c>
    </row>
    <row r="984" spans="1:4" ht="12" customHeight="1" collapsed="1">
      <c r="A984" s="155" t="s">
        <v>147</v>
      </c>
      <c r="B984" s="127">
        <v>5000</v>
      </c>
      <c r="C984" s="128" t="s">
        <v>148</v>
      </c>
      <c r="D984" s="159">
        <f>SUM(D985:D987)</f>
        <v>8656439</v>
      </c>
    </row>
    <row r="985" spans="1:4" ht="12" customHeight="1">
      <c r="A985" s="155"/>
      <c r="B985" s="156">
        <v>5100</v>
      </c>
      <c r="C985" s="132" t="s">
        <v>149</v>
      </c>
      <c r="D985" s="168">
        <f>D1027+D1070+D1112+D1154</f>
        <v>750</v>
      </c>
    </row>
    <row r="986" spans="1:4" ht="12" customHeight="1">
      <c r="A986" s="155"/>
      <c r="B986" s="156">
        <v>5200</v>
      </c>
      <c r="C986" s="132" t="s">
        <v>150</v>
      </c>
      <c r="D986" s="168">
        <f>D1028+D1071+D1113+D1155</f>
        <v>8655689</v>
      </c>
    </row>
    <row r="987" spans="1:4" ht="12" hidden="1" customHeight="1" outlineLevel="1">
      <c r="A987" s="155"/>
      <c r="B987" s="169">
        <v>5300</v>
      </c>
      <c r="C987" s="140" t="s">
        <v>151</v>
      </c>
      <c r="D987" s="168">
        <f>D1029+D1072+D1114+D1156</f>
        <v>0</v>
      </c>
    </row>
    <row r="988" spans="1:4" ht="12" customHeight="1" collapsed="1">
      <c r="A988" s="155" t="s">
        <v>139</v>
      </c>
      <c r="B988" s="127">
        <v>6000</v>
      </c>
      <c r="C988" s="128" t="s">
        <v>152</v>
      </c>
      <c r="D988" s="159">
        <f>SUM(D989:D992)</f>
        <v>1000</v>
      </c>
    </row>
    <row r="989" spans="1:4" ht="12" hidden="1" customHeight="1" outlineLevel="1">
      <c r="A989" s="155"/>
      <c r="B989" s="156">
        <v>6200</v>
      </c>
      <c r="C989" s="132" t="s">
        <v>153</v>
      </c>
      <c r="D989" s="168">
        <f>D1031+D1074+D1116+D1158</f>
        <v>0</v>
      </c>
    </row>
    <row r="990" spans="1:4" ht="12" hidden="1" customHeight="1" outlineLevel="1">
      <c r="A990" s="155"/>
      <c r="B990" s="156">
        <v>6300</v>
      </c>
      <c r="C990" s="132" t="s">
        <v>154</v>
      </c>
      <c r="D990" s="168">
        <f>D1032+D1075+D1117+D1159</f>
        <v>0</v>
      </c>
    </row>
    <row r="991" spans="1:4" ht="12" hidden="1" customHeight="1" outlineLevel="1">
      <c r="A991" s="155"/>
      <c r="B991" s="156">
        <v>6400</v>
      </c>
      <c r="C991" s="141" t="s">
        <v>155</v>
      </c>
      <c r="D991" s="168">
        <f>D1033+D1076+D1118+D1160</f>
        <v>0</v>
      </c>
    </row>
    <row r="992" spans="1:4" ht="12" customHeight="1" collapsed="1">
      <c r="A992" s="155"/>
      <c r="B992" s="156">
        <v>6500</v>
      </c>
      <c r="C992" s="170" t="s">
        <v>209</v>
      </c>
      <c r="D992" s="168">
        <f>D1034+D1077+D1119+D1161</f>
        <v>1000</v>
      </c>
    </row>
    <row r="993" spans="1:4" ht="12" hidden="1" customHeight="1" outlineLevel="1">
      <c r="A993" s="155"/>
      <c r="B993" s="127">
        <v>7000</v>
      </c>
      <c r="C993" s="128" t="s">
        <v>157</v>
      </c>
      <c r="D993" s="129">
        <f>SUM(D994:D1004)</f>
        <v>0</v>
      </c>
    </row>
    <row r="994" spans="1:4" ht="12" hidden="1" customHeight="1" outlineLevel="1">
      <c r="A994" s="155"/>
      <c r="B994" s="171" t="s">
        <v>210</v>
      </c>
      <c r="C994" s="172" t="s">
        <v>211</v>
      </c>
      <c r="D994" s="168">
        <f t="shared" ref="D994:D1004" si="8">D1036+D1079+D1121+D1163</f>
        <v>0</v>
      </c>
    </row>
    <row r="995" spans="1:4" ht="12" hidden="1" customHeight="1" outlineLevel="1">
      <c r="A995" s="155"/>
      <c r="B995" s="171" t="s">
        <v>212</v>
      </c>
      <c r="C995" s="172" t="s">
        <v>213</v>
      </c>
      <c r="D995" s="168">
        <f t="shared" si="8"/>
        <v>0</v>
      </c>
    </row>
    <row r="996" spans="1:4" ht="12" hidden="1" customHeight="1" outlineLevel="1">
      <c r="A996" s="155"/>
      <c r="B996" s="171" t="s">
        <v>214</v>
      </c>
      <c r="C996" s="172" t="s">
        <v>215</v>
      </c>
      <c r="D996" s="168">
        <f t="shared" si="8"/>
        <v>0</v>
      </c>
    </row>
    <row r="997" spans="1:4" ht="12" hidden="1" customHeight="1" outlineLevel="1" collapsed="1">
      <c r="A997" s="155"/>
      <c r="B997" s="171" t="s">
        <v>216</v>
      </c>
      <c r="C997" s="172" t="s">
        <v>217</v>
      </c>
      <c r="D997" s="168">
        <f t="shared" si="8"/>
        <v>0</v>
      </c>
    </row>
    <row r="998" spans="1:4" ht="12" hidden="1" customHeight="1" outlineLevel="1">
      <c r="A998" s="155" t="s">
        <v>156</v>
      </c>
      <c r="B998" s="171" t="s">
        <v>218</v>
      </c>
      <c r="C998" s="172" t="s">
        <v>219</v>
      </c>
      <c r="D998" s="168">
        <f t="shared" si="8"/>
        <v>0</v>
      </c>
    </row>
    <row r="999" spans="1:4" ht="12" hidden="1" customHeight="1" outlineLevel="1">
      <c r="A999" s="155"/>
      <c r="B999" s="156">
        <v>7220</v>
      </c>
      <c r="C999" s="172" t="s">
        <v>162</v>
      </c>
      <c r="D999" s="168">
        <f t="shared" si="8"/>
        <v>0</v>
      </c>
    </row>
    <row r="1000" spans="1:4" ht="12" hidden="1" customHeight="1" outlineLevel="1">
      <c r="A1000" s="155"/>
      <c r="B1000" s="156">
        <v>7240</v>
      </c>
      <c r="C1000" s="172" t="s">
        <v>220</v>
      </c>
      <c r="D1000" s="168">
        <f t="shared" si="8"/>
        <v>0</v>
      </c>
    </row>
    <row r="1001" spans="1:4" ht="12" hidden="1" customHeight="1" outlineLevel="1">
      <c r="A1001" s="155"/>
      <c r="B1001" s="156">
        <v>7260</v>
      </c>
      <c r="C1001" s="172" t="s">
        <v>221</v>
      </c>
      <c r="D1001" s="168">
        <f t="shared" si="8"/>
        <v>0</v>
      </c>
    </row>
    <row r="1002" spans="1:4" ht="12" hidden="1" customHeight="1" outlineLevel="1">
      <c r="A1002" s="155"/>
      <c r="B1002" s="156">
        <v>7270</v>
      </c>
      <c r="C1002" s="172" t="s">
        <v>165</v>
      </c>
      <c r="D1002" s="168">
        <f t="shared" si="8"/>
        <v>0</v>
      </c>
    </row>
    <row r="1003" spans="1:4" ht="12" hidden="1" customHeight="1" outlineLevel="1">
      <c r="A1003" s="155"/>
      <c r="B1003" s="173" t="s">
        <v>222</v>
      </c>
      <c r="C1003" s="174" t="s">
        <v>223</v>
      </c>
      <c r="D1003" s="168">
        <f t="shared" si="8"/>
        <v>0</v>
      </c>
    </row>
    <row r="1004" spans="1:4" ht="12" hidden="1" customHeight="1" outlineLevel="1">
      <c r="A1004" s="155"/>
      <c r="B1004" s="173" t="s">
        <v>224</v>
      </c>
      <c r="C1004" s="175" t="s">
        <v>167</v>
      </c>
      <c r="D1004" s="168">
        <f t="shared" si="8"/>
        <v>0</v>
      </c>
    </row>
    <row r="1005" spans="1:4" ht="12" hidden="1" customHeight="1" outlineLevel="1" collapsed="1">
      <c r="A1005" s="155"/>
      <c r="B1005" s="177">
        <v>8000</v>
      </c>
      <c r="C1005" s="178" t="s">
        <v>168</v>
      </c>
      <c r="D1005" s="159">
        <f>SUM(D1006:D1007)</f>
        <v>0</v>
      </c>
    </row>
    <row r="1006" spans="1:4" ht="12" hidden="1" customHeight="1" outlineLevel="1">
      <c r="A1006" s="155"/>
      <c r="B1006" s="165">
        <v>8100</v>
      </c>
      <c r="C1006" s="180" t="s">
        <v>169</v>
      </c>
      <c r="D1006" s="203">
        <f>D1048+D1091+D1133+D1175</f>
        <v>0</v>
      </c>
    </row>
    <row r="1007" spans="1:4" ht="12" hidden="1" customHeight="1" outlineLevel="1">
      <c r="A1007" s="155" t="s">
        <v>81</v>
      </c>
      <c r="B1007" s="165">
        <v>8900</v>
      </c>
      <c r="C1007" s="181" t="s">
        <v>225</v>
      </c>
      <c r="D1007" s="164">
        <f>D1049+D1092+D1134+D1176</f>
        <v>0</v>
      </c>
    </row>
    <row r="1008" spans="1:4" ht="12" customHeight="1" collapsed="1">
      <c r="A1008" s="182" t="s">
        <v>265</v>
      </c>
      <c r="B1008" s="183"/>
      <c r="C1008" s="184" t="s">
        <v>266</v>
      </c>
      <c r="D1008" s="185">
        <f>D1009+D1026+D1047</f>
        <v>698136</v>
      </c>
    </row>
    <row r="1009" spans="1:4" ht="12" customHeight="1">
      <c r="A1009" s="148" t="s">
        <v>33</v>
      </c>
      <c r="B1009" s="149"/>
      <c r="C1009" s="150" t="s">
        <v>129</v>
      </c>
      <c r="D1009" s="151">
        <f>D1010+D1019+D1020+D1023+D1030+D1035+D1013</f>
        <v>552816</v>
      </c>
    </row>
    <row r="1010" spans="1:4" ht="12" customHeight="1">
      <c r="A1010" s="148" t="s">
        <v>130</v>
      </c>
      <c r="B1010" s="152">
        <v>1000</v>
      </c>
      <c r="C1010" s="153" t="s">
        <v>205</v>
      </c>
      <c r="D1010" s="154">
        <f>SUM(D1011:D1012)</f>
        <v>0</v>
      </c>
    </row>
    <row r="1011" spans="1:4" ht="12" hidden="1" customHeight="1" outlineLevel="1">
      <c r="A1011" s="155"/>
      <c r="B1011" s="156">
        <v>1100</v>
      </c>
      <c r="C1011" s="132" t="s">
        <v>132</v>
      </c>
      <c r="D1011" s="133">
        <v>0</v>
      </c>
    </row>
    <row r="1012" spans="1:4" ht="12" hidden="1" customHeight="1" outlineLevel="1">
      <c r="A1012" s="155"/>
      <c r="B1012" s="156">
        <v>1200</v>
      </c>
      <c r="C1012" s="141" t="s">
        <v>133</v>
      </c>
      <c r="D1012" s="133">
        <v>0</v>
      </c>
    </row>
    <row r="1013" spans="1:4" ht="12" customHeight="1" collapsed="1">
      <c r="A1013" s="400"/>
      <c r="B1013" s="417">
        <v>2000</v>
      </c>
      <c r="C1013" s="418" t="s">
        <v>206</v>
      </c>
      <c r="D1013" s="413">
        <f>SUM(D1014:D1018)</f>
        <v>376301</v>
      </c>
    </row>
    <row r="1014" spans="1:4" ht="12" hidden="1" customHeight="1" outlineLevel="1">
      <c r="A1014" s="414"/>
      <c r="B1014" s="415">
        <v>2100</v>
      </c>
      <c r="C1014" s="416" t="s">
        <v>134</v>
      </c>
      <c r="D1014" s="197">
        <v>0</v>
      </c>
    </row>
    <row r="1015" spans="1:4" ht="12" customHeight="1" collapsed="1">
      <c r="A1015" s="155"/>
      <c r="B1015" s="156">
        <v>2200</v>
      </c>
      <c r="C1015" s="132" t="s">
        <v>135</v>
      </c>
      <c r="D1015" s="133">
        <v>366740</v>
      </c>
    </row>
    <row r="1016" spans="1:4" ht="12" customHeight="1">
      <c r="A1016" s="155"/>
      <c r="B1016" s="156">
        <v>2300</v>
      </c>
      <c r="C1016" s="132" t="s">
        <v>136</v>
      </c>
      <c r="D1016" s="133">
        <v>432</v>
      </c>
    </row>
    <row r="1017" spans="1:4" ht="12" hidden="1" customHeight="1" outlineLevel="1">
      <c r="A1017" s="155"/>
      <c r="B1017" s="156">
        <v>2400</v>
      </c>
      <c r="C1017" s="160" t="s">
        <v>207</v>
      </c>
      <c r="D1017" s="133">
        <v>0</v>
      </c>
    </row>
    <row r="1018" spans="1:4" ht="12" customHeight="1" collapsed="1">
      <c r="A1018" s="155"/>
      <c r="B1018" s="156">
        <v>2500</v>
      </c>
      <c r="C1018" s="160" t="s">
        <v>138</v>
      </c>
      <c r="D1018" s="133">
        <v>9129</v>
      </c>
    </row>
    <row r="1019" spans="1:4" ht="12" hidden="1" customHeight="1" outlineLevel="1">
      <c r="A1019" s="155"/>
      <c r="B1019" s="127">
        <v>2275</v>
      </c>
      <c r="C1019" s="161" t="s">
        <v>108</v>
      </c>
      <c r="D1019" s="154"/>
    </row>
    <row r="1020" spans="1:4" ht="12" customHeight="1" collapsed="1">
      <c r="A1020" s="155" t="s">
        <v>139</v>
      </c>
      <c r="B1020" s="127">
        <v>3000</v>
      </c>
      <c r="C1020" s="162" t="s">
        <v>140</v>
      </c>
      <c r="D1020" s="159">
        <f>SUM(D1021:D1022)</f>
        <v>176515</v>
      </c>
    </row>
    <row r="1021" spans="1:4" ht="12" customHeight="1">
      <c r="A1021" s="155"/>
      <c r="B1021" s="156">
        <v>3200</v>
      </c>
      <c r="C1021" s="163" t="s">
        <v>208</v>
      </c>
      <c r="D1021" s="168">
        <v>176515</v>
      </c>
    </row>
    <row r="1022" spans="1:4" ht="12" hidden="1" customHeight="1" outlineLevel="1">
      <c r="A1022" s="155"/>
      <c r="B1022" s="165">
        <v>3300</v>
      </c>
      <c r="C1022" s="166" t="s">
        <v>142</v>
      </c>
      <c r="D1022" s="202">
        <v>0</v>
      </c>
    </row>
    <row r="1023" spans="1:4" ht="12" hidden="1" customHeight="1" outlineLevel="1">
      <c r="A1023" s="155"/>
      <c r="B1023" s="127">
        <v>4000</v>
      </c>
      <c r="C1023" s="167" t="s">
        <v>144</v>
      </c>
      <c r="D1023" s="159">
        <f>SUM(D1024:D1025)</f>
        <v>0</v>
      </c>
    </row>
    <row r="1024" spans="1:4" ht="12" hidden="1" customHeight="1" outlineLevel="1">
      <c r="A1024" s="155"/>
      <c r="B1024" s="156">
        <v>4200</v>
      </c>
      <c r="C1024" s="132" t="s">
        <v>145</v>
      </c>
      <c r="D1024" s="168"/>
    </row>
    <row r="1025" spans="1:5" ht="12" hidden="1" customHeight="1" outlineLevel="1">
      <c r="A1025" s="155"/>
      <c r="B1025" s="156">
        <v>4300</v>
      </c>
      <c r="C1025" s="132" t="s">
        <v>146</v>
      </c>
      <c r="D1025" s="168"/>
    </row>
    <row r="1026" spans="1:5" ht="12" customHeight="1" collapsed="1">
      <c r="A1026" s="155"/>
      <c r="B1026" s="127">
        <v>5000</v>
      </c>
      <c r="C1026" s="128" t="s">
        <v>148</v>
      </c>
      <c r="D1026" s="159">
        <f>SUM(D1027:D1029)</f>
        <v>145320</v>
      </c>
    </row>
    <row r="1027" spans="1:5" ht="12" hidden="1" customHeight="1" outlineLevel="1">
      <c r="A1027" s="155"/>
      <c r="B1027" s="156">
        <v>5100</v>
      </c>
      <c r="C1027" s="132" t="s">
        <v>149</v>
      </c>
      <c r="D1027" s="168">
        <v>0</v>
      </c>
    </row>
    <row r="1028" spans="1:5" ht="12" customHeight="1" collapsed="1">
      <c r="A1028" s="155" t="s">
        <v>143</v>
      </c>
      <c r="B1028" s="156">
        <v>5200</v>
      </c>
      <c r="C1028" s="132" t="s">
        <v>150</v>
      </c>
      <c r="D1028" s="168">
        <v>145320</v>
      </c>
    </row>
    <row r="1029" spans="1:5" ht="12" hidden="1" customHeight="1" outlineLevel="1">
      <c r="A1029" s="155"/>
      <c r="B1029" s="169">
        <v>5300</v>
      </c>
      <c r="C1029" s="140" t="s">
        <v>151</v>
      </c>
      <c r="D1029" s="168"/>
      <c r="E1029" s="113"/>
    </row>
    <row r="1030" spans="1:5" ht="12" hidden="1" customHeight="1" outlineLevel="1">
      <c r="A1030" s="155"/>
      <c r="B1030" s="127">
        <v>6000</v>
      </c>
      <c r="C1030" s="128" t="s">
        <v>152</v>
      </c>
      <c r="D1030" s="159">
        <f>SUM(D1031:D1033)</f>
        <v>0</v>
      </c>
      <c r="E1030" s="113"/>
    </row>
    <row r="1031" spans="1:5" ht="12" hidden="1" customHeight="1" outlineLevel="1">
      <c r="A1031" s="155" t="s">
        <v>147</v>
      </c>
      <c r="B1031" s="156">
        <v>6200</v>
      </c>
      <c r="C1031" s="132" t="s">
        <v>153</v>
      </c>
      <c r="D1031" s="168"/>
      <c r="E1031" s="113"/>
    </row>
    <row r="1032" spans="1:5" ht="12" hidden="1" customHeight="1" outlineLevel="1">
      <c r="A1032" s="155"/>
      <c r="B1032" s="156">
        <v>6300</v>
      </c>
      <c r="C1032" s="132" t="s">
        <v>154</v>
      </c>
      <c r="D1032" s="168"/>
      <c r="E1032" s="113"/>
    </row>
    <row r="1033" spans="1:5" ht="12" hidden="1" customHeight="1" outlineLevel="1">
      <c r="A1033" s="155"/>
      <c r="B1033" s="156">
        <v>6400</v>
      </c>
      <c r="C1033" s="141" t="s">
        <v>155</v>
      </c>
      <c r="D1033" s="168"/>
      <c r="E1033" s="224"/>
    </row>
    <row r="1034" spans="1:5" ht="12" hidden="1" customHeight="1" outlineLevel="1">
      <c r="A1034" s="155"/>
      <c r="B1034" s="156">
        <v>6500</v>
      </c>
      <c r="C1034" s="170" t="s">
        <v>209</v>
      </c>
      <c r="D1034" s="168"/>
      <c r="E1034" s="224"/>
    </row>
    <row r="1035" spans="1:5" ht="12" hidden="1" customHeight="1" outlineLevel="1">
      <c r="A1035" s="155"/>
      <c r="B1035" s="127">
        <v>7000</v>
      </c>
      <c r="C1035" s="128" t="s">
        <v>157</v>
      </c>
      <c r="D1035" s="129">
        <f>SUM(D1036:D1046)</f>
        <v>0</v>
      </c>
      <c r="E1035" s="224"/>
    </row>
    <row r="1036" spans="1:5" ht="12" hidden="1" customHeight="1" outlineLevel="1">
      <c r="A1036" s="155" t="s">
        <v>139</v>
      </c>
      <c r="B1036" s="171" t="s">
        <v>210</v>
      </c>
      <c r="C1036" s="172" t="s">
        <v>211</v>
      </c>
      <c r="D1036" s="168"/>
      <c r="E1036" s="113"/>
    </row>
    <row r="1037" spans="1:5" ht="12" hidden="1" customHeight="1" outlineLevel="1">
      <c r="A1037" s="155"/>
      <c r="B1037" s="171" t="s">
        <v>212</v>
      </c>
      <c r="C1037" s="172" t="s">
        <v>213</v>
      </c>
      <c r="D1037" s="168"/>
      <c r="E1037" s="113"/>
    </row>
    <row r="1038" spans="1:5" ht="12" hidden="1" customHeight="1" outlineLevel="1">
      <c r="A1038" s="155"/>
      <c r="B1038" s="171" t="s">
        <v>214</v>
      </c>
      <c r="C1038" s="172" t="s">
        <v>215</v>
      </c>
      <c r="D1038" s="168"/>
      <c r="E1038" s="113"/>
    </row>
    <row r="1039" spans="1:5" ht="12" hidden="1" customHeight="1" outlineLevel="1">
      <c r="A1039" s="155"/>
      <c r="B1039" s="171" t="s">
        <v>216</v>
      </c>
      <c r="C1039" s="172" t="s">
        <v>217</v>
      </c>
      <c r="D1039" s="168"/>
      <c r="E1039" s="113"/>
    </row>
    <row r="1040" spans="1:5" ht="12" hidden="1" customHeight="1" outlineLevel="1">
      <c r="A1040" s="155" t="s">
        <v>156</v>
      </c>
      <c r="B1040" s="171" t="s">
        <v>218</v>
      </c>
      <c r="C1040" s="172" t="s">
        <v>219</v>
      </c>
      <c r="D1040" s="168"/>
      <c r="E1040" s="113"/>
    </row>
    <row r="1041" spans="1:5" ht="12" hidden="1" customHeight="1" outlineLevel="1">
      <c r="A1041" s="155"/>
      <c r="B1041" s="156">
        <v>7220</v>
      </c>
      <c r="C1041" s="172" t="s">
        <v>162</v>
      </c>
      <c r="D1041" s="168"/>
      <c r="E1041" s="113"/>
    </row>
    <row r="1042" spans="1:5" ht="12" hidden="1" customHeight="1" outlineLevel="1">
      <c r="A1042" s="155"/>
      <c r="B1042" s="156">
        <v>7240</v>
      </c>
      <c r="C1042" s="172" t="s">
        <v>220</v>
      </c>
      <c r="D1042" s="168"/>
      <c r="E1042" s="113"/>
    </row>
    <row r="1043" spans="1:5" ht="12" hidden="1" customHeight="1" outlineLevel="1">
      <c r="A1043" s="155"/>
      <c r="B1043" s="156">
        <v>7260</v>
      </c>
      <c r="C1043" s="172" t="s">
        <v>221</v>
      </c>
      <c r="D1043" s="168"/>
      <c r="E1043" s="113"/>
    </row>
    <row r="1044" spans="1:5" ht="12" hidden="1" customHeight="1" outlineLevel="1">
      <c r="A1044" s="155"/>
      <c r="B1044" s="156">
        <v>7270</v>
      </c>
      <c r="C1044" s="172" t="s">
        <v>165</v>
      </c>
      <c r="D1044" s="168"/>
      <c r="E1044" s="113"/>
    </row>
    <row r="1045" spans="1:5" ht="12" hidden="1" customHeight="1" outlineLevel="1">
      <c r="A1045" s="155"/>
      <c r="B1045" s="173" t="s">
        <v>222</v>
      </c>
      <c r="C1045" s="174" t="s">
        <v>223</v>
      </c>
      <c r="D1045" s="168"/>
      <c r="E1045" s="113"/>
    </row>
    <row r="1046" spans="1:5" ht="12" hidden="1" customHeight="1" outlineLevel="1">
      <c r="A1046" s="155"/>
      <c r="B1046" s="173" t="s">
        <v>224</v>
      </c>
      <c r="C1046" s="175" t="s">
        <v>167</v>
      </c>
      <c r="D1046" s="168"/>
    </row>
    <row r="1047" spans="1:5" ht="12" hidden="1" customHeight="1" outlineLevel="1">
      <c r="A1047" s="155"/>
      <c r="B1047" s="177">
        <v>8000</v>
      </c>
      <c r="C1047" s="178" t="s">
        <v>168</v>
      </c>
      <c r="D1047" s="159">
        <f>SUM(D1048:D1049)</f>
        <v>0</v>
      </c>
    </row>
    <row r="1048" spans="1:5" ht="12" hidden="1" customHeight="1" outlineLevel="1">
      <c r="A1048" s="155" t="s">
        <v>81</v>
      </c>
      <c r="B1048" s="165">
        <v>8100</v>
      </c>
      <c r="C1048" s="180" t="s">
        <v>169</v>
      </c>
      <c r="D1048" s="203"/>
    </row>
    <row r="1049" spans="1:5" ht="12" hidden="1" customHeight="1" outlineLevel="1">
      <c r="A1049" s="155"/>
      <c r="B1049" s="165">
        <v>8900</v>
      </c>
      <c r="C1049" s="181" t="s">
        <v>225</v>
      </c>
      <c r="D1049" s="164"/>
    </row>
    <row r="1050" spans="1:5" ht="12" hidden="1" customHeight="1" outlineLevel="1">
      <c r="A1050" s="155"/>
      <c r="B1050" s="179">
        <v>8900</v>
      </c>
      <c r="C1050" s="181" t="s">
        <v>225</v>
      </c>
      <c r="D1050" s="164"/>
    </row>
    <row r="1051" spans="1:5" ht="12" customHeight="1" collapsed="1">
      <c r="A1051" s="182" t="s">
        <v>267</v>
      </c>
      <c r="B1051" s="183"/>
      <c r="C1051" s="184" t="s">
        <v>268</v>
      </c>
      <c r="D1051" s="185">
        <f>D1052+D1069+D1090</f>
        <v>967164</v>
      </c>
    </row>
    <row r="1052" spans="1:5" ht="12" customHeight="1">
      <c r="A1052" s="148" t="s">
        <v>33</v>
      </c>
      <c r="B1052" s="149"/>
      <c r="C1052" s="150" t="s">
        <v>129</v>
      </c>
      <c r="D1052" s="151">
        <f>D1053+D1062+D1063+D1066+D1073+D1078+D1056</f>
        <v>851404</v>
      </c>
    </row>
    <row r="1053" spans="1:5" ht="12" customHeight="1">
      <c r="A1053" s="148" t="s">
        <v>130</v>
      </c>
      <c r="B1053" s="152">
        <v>1000</v>
      </c>
      <c r="C1053" s="153" t="s">
        <v>205</v>
      </c>
      <c r="D1053" s="154">
        <f>SUM(D1054:D1055)</f>
        <v>304156</v>
      </c>
    </row>
    <row r="1054" spans="1:5" ht="12" customHeight="1">
      <c r="A1054" s="155"/>
      <c r="B1054" s="156">
        <v>1100</v>
      </c>
      <c r="C1054" s="132" t="s">
        <v>132</v>
      </c>
      <c r="D1054" s="133">
        <v>234164</v>
      </c>
    </row>
    <row r="1055" spans="1:5" ht="12" customHeight="1">
      <c r="A1055" s="155"/>
      <c r="B1055" s="156">
        <v>1200</v>
      </c>
      <c r="C1055" s="141" t="s">
        <v>133</v>
      </c>
      <c r="D1055" s="133">
        <v>69992</v>
      </c>
    </row>
    <row r="1056" spans="1:5" ht="12" customHeight="1">
      <c r="A1056" s="155"/>
      <c r="B1056" s="157">
        <v>2000</v>
      </c>
      <c r="C1056" s="158" t="s">
        <v>206</v>
      </c>
      <c r="D1056" s="159">
        <f>SUM(D1057:D1061)</f>
        <v>240035</v>
      </c>
    </row>
    <row r="1057" spans="1:4" ht="12" customHeight="1" collapsed="1">
      <c r="A1057" s="155"/>
      <c r="B1057" s="156">
        <v>2100</v>
      </c>
      <c r="C1057" s="132" t="s">
        <v>134</v>
      </c>
      <c r="D1057" s="133">
        <v>4512</v>
      </c>
    </row>
    <row r="1058" spans="1:4" ht="12" customHeight="1">
      <c r="A1058" s="155"/>
      <c r="B1058" s="156">
        <v>2200</v>
      </c>
      <c r="C1058" s="132" t="s">
        <v>135</v>
      </c>
      <c r="D1058" s="133">
        <v>228338</v>
      </c>
    </row>
    <row r="1059" spans="1:4" ht="12" customHeight="1" collapsed="1">
      <c r="A1059" s="155"/>
      <c r="B1059" s="156">
        <v>2300</v>
      </c>
      <c r="C1059" s="132" t="s">
        <v>136</v>
      </c>
      <c r="D1059" s="133">
        <v>7185</v>
      </c>
    </row>
    <row r="1060" spans="1:4" ht="12" hidden="1" customHeight="1" outlineLevel="1">
      <c r="A1060" s="155"/>
      <c r="B1060" s="156">
        <v>2400</v>
      </c>
      <c r="C1060" s="160" t="s">
        <v>207</v>
      </c>
      <c r="D1060" s="133">
        <v>0</v>
      </c>
    </row>
    <row r="1061" spans="1:4" ht="12" hidden="1" customHeight="1" outlineLevel="1" collapsed="1">
      <c r="A1061" s="155"/>
      <c r="B1061" s="156">
        <v>2500</v>
      </c>
      <c r="C1061" s="160" t="s">
        <v>138</v>
      </c>
      <c r="D1061" s="133">
        <v>0</v>
      </c>
    </row>
    <row r="1062" spans="1:4" ht="12" customHeight="1" collapsed="1">
      <c r="A1062" s="155"/>
      <c r="B1062" s="127">
        <v>2275</v>
      </c>
      <c r="C1062" s="161" t="s">
        <v>108</v>
      </c>
      <c r="D1062" s="154"/>
    </row>
    <row r="1063" spans="1:4" ht="12" customHeight="1">
      <c r="A1063" s="155" t="s">
        <v>139</v>
      </c>
      <c r="B1063" s="127">
        <v>3000</v>
      </c>
      <c r="C1063" s="162" t="s">
        <v>140</v>
      </c>
      <c r="D1063" s="159">
        <f>SUM(D1064:D1065)</f>
        <v>307213</v>
      </c>
    </row>
    <row r="1064" spans="1:4" ht="12" customHeight="1">
      <c r="A1064" s="155"/>
      <c r="B1064" s="156">
        <v>3200</v>
      </c>
      <c r="C1064" s="163" t="s">
        <v>208</v>
      </c>
      <c r="D1064" s="168">
        <v>307213</v>
      </c>
    </row>
    <row r="1065" spans="1:4" ht="12" hidden="1" customHeight="1" outlineLevel="1">
      <c r="A1065" s="155"/>
      <c r="B1065" s="165">
        <v>3300</v>
      </c>
      <c r="C1065" s="166" t="s">
        <v>142</v>
      </c>
      <c r="D1065" s="202">
        <v>0</v>
      </c>
    </row>
    <row r="1066" spans="1:4" ht="12" hidden="1" customHeight="1" outlineLevel="1">
      <c r="A1066" s="155" t="s">
        <v>143</v>
      </c>
      <c r="B1066" s="127">
        <v>4000</v>
      </c>
      <c r="C1066" s="167" t="s">
        <v>144</v>
      </c>
      <c r="D1066" s="159">
        <f>SUM(D1067:D1068)</f>
        <v>0</v>
      </c>
    </row>
    <row r="1067" spans="1:4" ht="12" hidden="1" customHeight="1" outlineLevel="1">
      <c r="A1067" s="155"/>
      <c r="B1067" s="156">
        <v>4200</v>
      </c>
      <c r="C1067" s="132" t="s">
        <v>145</v>
      </c>
      <c r="D1067" s="168"/>
    </row>
    <row r="1068" spans="1:4" ht="12" hidden="1" customHeight="1" outlineLevel="1">
      <c r="A1068" s="155"/>
      <c r="B1068" s="156">
        <v>4300</v>
      </c>
      <c r="C1068" s="132" t="s">
        <v>146</v>
      </c>
      <c r="D1068" s="168"/>
    </row>
    <row r="1069" spans="1:4" ht="12" customHeight="1" collapsed="1">
      <c r="A1069" s="155" t="s">
        <v>147</v>
      </c>
      <c r="B1069" s="127">
        <v>5000</v>
      </c>
      <c r="C1069" s="128" t="s">
        <v>148</v>
      </c>
      <c r="D1069" s="159">
        <f>SUM(D1070:D1072)</f>
        <v>115760</v>
      </c>
    </row>
    <row r="1070" spans="1:4" ht="12" customHeight="1">
      <c r="A1070" s="155"/>
      <c r="B1070" s="156">
        <v>5100</v>
      </c>
      <c r="C1070" s="132" t="s">
        <v>149</v>
      </c>
      <c r="D1070" s="168">
        <v>750</v>
      </c>
    </row>
    <row r="1071" spans="1:4" ht="12" customHeight="1">
      <c r="A1071" s="155"/>
      <c r="B1071" s="156">
        <v>5200</v>
      </c>
      <c r="C1071" s="132" t="s">
        <v>150</v>
      </c>
      <c r="D1071" s="168">
        <v>115010</v>
      </c>
    </row>
    <row r="1072" spans="1:4" ht="12" hidden="1" customHeight="1" outlineLevel="1">
      <c r="A1072" s="155"/>
      <c r="B1072" s="169">
        <v>5300</v>
      </c>
      <c r="C1072" s="140" t="s">
        <v>151</v>
      </c>
      <c r="D1072" s="168">
        <v>0</v>
      </c>
    </row>
    <row r="1073" spans="1:4" ht="12" hidden="1" customHeight="1" outlineLevel="1">
      <c r="A1073" s="155"/>
      <c r="B1073" s="127">
        <v>6000</v>
      </c>
      <c r="C1073" s="128" t="s">
        <v>152</v>
      </c>
      <c r="D1073" s="159">
        <f>SUM(D1074:D1076)</f>
        <v>0</v>
      </c>
    </row>
    <row r="1074" spans="1:4" ht="12" hidden="1" customHeight="1" outlineLevel="1">
      <c r="A1074" s="155"/>
      <c r="B1074" s="156">
        <v>6200</v>
      </c>
      <c r="C1074" s="132" t="s">
        <v>153</v>
      </c>
      <c r="D1074" s="168"/>
    </row>
    <row r="1075" spans="1:4" ht="12" hidden="1" customHeight="1" outlineLevel="1">
      <c r="A1075" s="155"/>
      <c r="B1075" s="156">
        <v>6300</v>
      </c>
      <c r="C1075" s="132" t="s">
        <v>154</v>
      </c>
      <c r="D1075" s="168"/>
    </row>
    <row r="1076" spans="1:4" ht="12" hidden="1" customHeight="1" outlineLevel="1">
      <c r="A1076" s="155"/>
      <c r="B1076" s="156">
        <v>6400</v>
      </c>
      <c r="C1076" s="141" t="s">
        <v>155</v>
      </c>
      <c r="D1076" s="168"/>
    </row>
    <row r="1077" spans="1:4" ht="12" hidden="1" customHeight="1" outlineLevel="1">
      <c r="A1077" s="155"/>
      <c r="B1077" s="156">
        <v>6500</v>
      </c>
      <c r="C1077" s="170" t="s">
        <v>209</v>
      </c>
      <c r="D1077" s="168"/>
    </row>
    <row r="1078" spans="1:4" ht="12" hidden="1" customHeight="1" outlineLevel="1">
      <c r="A1078" s="155"/>
      <c r="B1078" s="127">
        <v>7000</v>
      </c>
      <c r="C1078" s="128" t="s">
        <v>157</v>
      </c>
      <c r="D1078" s="129">
        <f>SUM(D1079:D1089)</f>
        <v>0</v>
      </c>
    </row>
    <row r="1079" spans="1:4" ht="12" hidden="1" customHeight="1" outlineLevel="1">
      <c r="A1079" s="155"/>
      <c r="B1079" s="171" t="s">
        <v>210</v>
      </c>
      <c r="C1079" s="172" t="s">
        <v>211</v>
      </c>
      <c r="D1079" s="168">
        <v>0</v>
      </c>
    </row>
    <row r="1080" spans="1:4" ht="12" hidden="1" customHeight="1" outlineLevel="1" collapsed="1">
      <c r="A1080" s="155" t="s">
        <v>139</v>
      </c>
      <c r="B1080" s="171" t="s">
        <v>212</v>
      </c>
      <c r="C1080" s="172" t="s">
        <v>213</v>
      </c>
      <c r="D1080" s="168">
        <v>0</v>
      </c>
    </row>
    <row r="1081" spans="1:4" ht="12" hidden="1" customHeight="1" outlineLevel="1">
      <c r="A1081" s="155"/>
      <c r="B1081" s="171" t="s">
        <v>214</v>
      </c>
      <c r="C1081" s="172" t="s">
        <v>215</v>
      </c>
      <c r="D1081" s="168">
        <v>0</v>
      </c>
    </row>
    <row r="1082" spans="1:4" ht="12" hidden="1" customHeight="1" outlineLevel="1">
      <c r="A1082" s="155"/>
      <c r="B1082" s="171" t="s">
        <v>216</v>
      </c>
      <c r="C1082" s="172" t="s">
        <v>217</v>
      </c>
      <c r="D1082" s="168">
        <v>0</v>
      </c>
    </row>
    <row r="1083" spans="1:4" ht="12" hidden="1" customHeight="1" outlineLevel="1" collapsed="1">
      <c r="A1083" s="155"/>
      <c r="B1083" s="171" t="s">
        <v>218</v>
      </c>
      <c r="C1083" s="172" t="s">
        <v>219</v>
      </c>
      <c r="D1083" s="168">
        <v>0</v>
      </c>
    </row>
    <row r="1084" spans="1:4" ht="12" hidden="1" customHeight="1" outlineLevel="1">
      <c r="A1084" s="155" t="s">
        <v>156</v>
      </c>
      <c r="B1084" s="156">
        <v>7220</v>
      </c>
      <c r="C1084" s="172" t="s">
        <v>162</v>
      </c>
      <c r="D1084" s="168">
        <v>0</v>
      </c>
    </row>
    <row r="1085" spans="1:4" ht="12" hidden="1" customHeight="1" outlineLevel="1">
      <c r="A1085" s="155"/>
      <c r="B1085" s="156">
        <v>7240</v>
      </c>
      <c r="C1085" s="172" t="s">
        <v>220</v>
      </c>
      <c r="D1085" s="168">
        <v>0</v>
      </c>
    </row>
    <row r="1086" spans="1:4" ht="12" hidden="1" customHeight="1" outlineLevel="1">
      <c r="A1086" s="155"/>
      <c r="B1086" s="156">
        <v>7260</v>
      </c>
      <c r="C1086" s="172" t="s">
        <v>221</v>
      </c>
      <c r="D1086" s="168">
        <v>0</v>
      </c>
    </row>
    <row r="1087" spans="1:4" ht="12" hidden="1" customHeight="1" outlineLevel="1">
      <c r="A1087" s="155"/>
      <c r="B1087" s="156">
        <v>7270</v>
      </c>
      <c r="C1087" s="172" t="s">
        <v>165</v>
      </c>
      <c r="D1087" s="168">
        <v>0</v>
      </c>
    </row>
    <row r="1088" spans="1:4" ht="12" hidden="1" customHeight="1" outlineLevel="1">
      <c r="A1088" s="155"/>
      <c r="B1088" s="173" t="s">
        <v>222</v>
      </c>
      <c r="C1088" s="174" t="s">
        <v>223</v>
      </c>
      <c r="D1088" s="168">
        <v>0</v>
      </c>
    </row>
    <row r="1089" spans="1:4" ht="12" hidden="1" customHeight="1" outlineLevel="1">
      <c r="A1089" s="155"/>
      <c r="B1089" s="173" t="s">
        <v>224</v>
      </c>
      <c r="C1089" s="175" t="s">
        <v>167</v>
      </c>
      <c r="D1089" s="168">
        <v>0</v>
      </c>
    </row>
    <row r="1090" spans="1:4" ht="12" hidden="1" customHeight="1" outlineLevel="1">
      <c r="A1090" s="155"/>
      <c r="B1090" s="177">
        <v>8000</v>
      </c>
      <c r="C1090" s="178" t="s">
        <v>168</v>
      </c>
      <c r="D1090" s="159">
        <f>SUM(D1091:D1092)</f>
        <v>0</v>
      </c>
    </row>
    <row r="1091" spans="1:4" ht="12" hidden="1" customHeight="1" outlineLevel="1">
      <c r="A1091" s="155"/>
      <c r="B1091" s="165">
        <v>8100</v>
      </c>
      <c r="C1091" s="180" t="s">
        <v>169</v>
      </c>
      <c r="D1091" s="203"/>
    </row>
    <row r="1092" spans="1:4" ht="12" hidden="1" customHeight="1" outlineLevel="1">
      <c r="A1092" s="155" t="s">
        <v>81</v>
      </c>
      <c r="B1092" s="165">
        <v>8900</v>
      </c>
      <c r="C1092" s="181" t="s">
        <v>225</v>
      </c>
      <c r="D1092" s="164"/>
    </row>
    <row r="1093" spans="1:4" ht="12" customHeight="1" collapsed="1">
      <c r="A1093" s="182" t="s">
        <v>269</v>
      </c>
      <c r="B1093" s="183"/>
      <c r="C1093" s="184" t="s">
        <v>270</v>
      </c>
      <c r="D1093" s="185">
        <f>D1094+D1111+D1132</f>
        <v>990929</v>
      </c>
    </row>
    <row r="1094" spans="1:4" ht="12" customHeight="1">
      <c r="A1094" s="148" t="s">
        <v>33</v>
      </c>
      <c r="B1094" s="149"/>
      <c r="C1094" s="150" t="s">
        <v>129</v>
      </c>
      <c r="D1094" s="151">
        <f>D1095+D1104+D1105+D1108+D1115+D1120+D1098</f>
        <v>425320</v>
      </c>
    </row>
    <row r="1095" spans="1:4" ht="12" customHeight="1">
      <c r="A1095" s="148" t="s">
        <v>130</v>
      </c>
      <c r="B1095" s="152">
        <v>1000</v>
      </c>
      <c r="C1095" s="153" t="s">
        <v>205</v>
      </c>
      <c r="D1095" s="154">
        <f>SUM(D1096:D1097)</f>
        <v>0</v>
      </c>
    </row>
    <row r="1096" spans="1:4" ht="12" hidden="1" customHeight="1" outlineLevel="1">
      <c r="A1096" s="155"/>
      <c r="B1096" s="156">
        <v>1100</v>
      </c>
      <c r="C1096" s="132" t="s">
        <v>132</v>
      </c>
      <c r="D1096" s="133"/>
    </row>
    <row r="1097" spans="1:4" ht="12" hidden="1" customHeight="1" outlineLevel="1">
      <c r="A1097" s="155"/>
      <c r="B1097" s="156">
        <v>1200</v>
      </c>
      <c r="C1097" s="141" t="s">
        <v>133</v>
      </c>
      <c r="D1097" s="133"/>
    </row>
    <row r="1098" spans="1:4" ht="12" customHeight="1" collapsed="1">
      <c r="A1098" s="155"/>
      <c r="B1098" s="157">
        <v>2000</v>
      </c>
      <c r="C1098" s="158" t="s">
        <v>206</v>
      </c>
      <c r="D1098" s="159">
        <f>SUM(D1099:D1103)</f>
        <v>425320</v>
      </c>
    </row>
    <row r="1099" spans="1:4" ht="12" customHeight="1">
      <c r="A1099" s="155"/>
      <c r="B1099" s="156">
        <v>2100</v>
      </c>
      <c r="C1099" s="132" t="s">
        <v>134</v>
      </c>
      <c r="D1099" s="133">
        <v>0</v>
      </c>
    </row>
    <row r="1100" spans="1:4" ht="12" customHeight="1">
      <c r="A1100" s="155"/>
      <c r="B1100" s="156">
        <v>2200</v>
      </c>
      <c r="C1100" s="132" t="s">
        <v>135</v>
      </c>
      <c r="D1100" s="133">
        <v>425320</v>
      </c>
    </row>
    <row r="1101" spans="1:4" ht="12" hidden="1" customHeight="1" outlineLevel="1">
      <c r="A1101" s="155"/>
      <c r="B1101" s="156">
        <v>2300</v>
      </c>
      <c r="C1101" s="132" t="s">
        <v>136</v>
      </c>
      <c r="D1101" s="133">
        <v>0</v>
      </c>
    </row>
    <row r="1102" spans="1:4" ht="12" hidden="1" customHeight="1" outlineLevel="1">
      <c r="A1102" s="155"/>
      <c r="B1102" s="156">
        <v>2400</v>
      </c>
      <c r="C1102" s="160" t="s">
        <v>207</v>
      </c>
      <c r="D1102" s="133">
        <v>0</v>
      </c>
    </row>
    <row r="1103" spans="1:4" ht="12" hidden="1" customHeight="1" outlineLevel="1">
      <c r="A1103" s="155"/>
      <c r="B1103" s="156">
        <v>2500</v>
      </c>
      <c r="C1103" s="160" t="s">
        <v>138</v>
      </c>
      <c r="D1103" s="133">
        <v>0</v>
      </c>
    </row>
    <row r="1104" spans="1:4" ht="12" hidden="1" customHeight="1" outlineLevel="1">
      <c r="A1104" s="155"/>
      <c r="B1104" s="127">
        <v>2275</v>
      </c>
      <c r="C1104" s="161" t="s">
        <v>108</v>
      </c>
      <c r="D1104" s="154"/>
    </row>
    <row r="1105" spans="1:4" ht="12" hidden="1" customHeight="1" outlineLevel="1">
      <c r="A1105" s="155" t="s">
        <v>139</v>
      </c>
      <c r="B1105" s="127">
        <v>3000</v>
      </c>
      <c r="C1105" s="162" t="s">
        <v>140</v>
      </c>
      <c r="D1105" s="159">
        <f>SUM(D1106:D1107)</f>
        <v>0</v>
      </c>
    </row>
    <row r="1106" spans="1:4" ht="12" hidden="1" customHeight="1" outlineLevel="1">
      <c r="A1106" s="155"/>
      <c r="B1106" s="156">
        <v>3200</v>
      </c>
      <c r="C1106" s="163" t="s">
        <v>208</v>
      </c>
      <c r="D1106" s="168"/>
    </row>
    <row r="1107" spans="1:4" ht="12" hidden="1" customHeight="1" outlineLevel="1">
      <c r="A1107" s="155"/>
      <c r="B1107" s="165">
        <v>3300</v>
      </c>
      <c r="C1107" s="166" t="s">
        <v>142</v>
      </c>
      <c r="D1107" s="202"/>
    </row>
    <row r="1108" spans="1:4" ht="12" hidden="1" customHeight="1" outlineLevel="1">
      <c r="A1108" s="155" t="s">
        <v>143</v>
      </c>
      <c r="B1108" s="127">
        <v>4000</v>
      </c>
      <c r="C1108" s="167" t="s">
        <v>144</v>
      </c>
      <c r="D1108" s="159">
        <f>SUM(D1109:D1110)</f>
        <v>0</v>
      </c>
    </row>
    <row r="1109" spans="1:4" ht="12" hidden="1" customHeight="1" outlineLevel="1">
      <c r="A1109" s="155"/>
      <c r="B1109" s="156">
        <v>4200</v>
      </c>
      <c r="C1109" s="132" t="s">
        <v>145</v>
      </c>
      <c r="D1109" s="168"/>
    </row>
    <row r="1110" spans="1:4" ht="12" hidden="1" customHeight="1" outlineLevel="1">
      <c r="A1110" s="155"/>
      <c r="B1110" s="156">
        <v>4300</v>
      </c>
      <c r="C1110" s="132" t="s">
        <v>146</v>
      </c>
      <c r="D1110" s="168"/>
    </row>
    <row r="1111" spans="1:4" ht="12" customHeight="1" collapsed="1">
      <c r="A1111" s="155"/>
      <c r="B1111" s="127">
        <v>5000</v>
      </c>
      <c r="C1111" s="128" t="s">
        <v>148</v>
      </c>
      <c r="D1111" s="159">
        <f>SUM(D1112:D1114)</f>
        <v>565609</v>
      </c>
    </row>
    <row r="1112" spans="1:4" ht="12" hidden="1" customHeight="1" outlineLevel="1">
      <c r="A1112" s="155"/>
      <c r="B1112" s="156">
        <v>5100</v>
      </c>
      <c r="C1112" s="132" t="s">
        <v>149</v>
      </c>
      <c r="D1112" s="168">
        <v>0</v>
      </c>
    </row>
    <row r="1113" spans="1:4" ht="12" customHeight="1" collapsed="1">
      <c r="A1113" s="155"/>
      <c r="B1113" s="156">
        <v>5200</v>
      </c>
      <c r="C1113" s="132" t="s">
        <v>150</v>
      </c>
      <c r="D1113" s="168">
        <v>565609</v>
      </c>
    </row>
    <row r="1114" spans="1:4" ht="12" hidden="1" customHeight="1" outlineLevel="1">
      <c r="A1114" s="155"/>
      <c r="B1114" s="169">
        <v>5300</v>
      </c>
      <c r="C1114" s="140" t="s">
        <v>151</v>
      </c>
      <c r="D1114" s="168">
        <v>0</v>
      </c>
    </row>
    <row r="1115" spans="1:4" ht="12" hidden="1" customHeight="1" outlineLevel="1">
      <c r="A1115" s="155"/>
      <c r="B1115" s="127">
        <v>6000</v>
      </c>
      <c r="C1115" s="128" t="s">
        <v>152</v>
      </c>
      <c r="D1115" s="159">
        <f>SUM(D1116:D1118)</f>
        <v>0</v>
      </c>
    </row>
    <row r="1116" spans="1:4" ht="12" hidden="1" customHeight="1" outlineLevel="1">
      <c r="A1116" s="155"/>
      <c r="B1116" s="156">
        <v>6200</v>
      </c>
      <c r="C1116" s="132" t="s">
        <v>153</v>
      </c>
      <c r="D1116" s="168"/>
    </row>
    <row r="1117" spans="1:4" ht="12" hidden="1" customHeight="1" outlineLevel="1">
      <c r="A1117" s="155"/>
      <c r="B1117" s="156">
        <v>6300</v>
      </c>
      <c r="C1117" s="132" t="s">
        <v>154</v>
      </c>
      <c r="D1117" s="168"/>
    </row>
    <row r="1118" spans="1:4" ht="12" hidden="1" customHeight="1" outlineLevel="1">
      <c r="A1118" s="155"/>
      <c r="B1118" s="156">
        <v>6400</v>
      </c>
      <c r="C1118" s="141" t="s">
        <v>155</v>
      </c>
      <c r="D1118" s="168"/>
    </row>
    <row r="1119" spans="1:4" ht="12" hidden="1" customHeight="1" outlineLevel="1">
      <c r="A1119" s="155"/>
      <c r="B1119" s="156">
        <v>6500</v>
      </c>
      <c r="C1119" s="170" t="s">
        <v>209</v>
      </c>
      <c r="D1119" s="168"/>
    </row>
    <row r="1120" spans="1:4" ht="12" hidden="1" customHeight="1" outlineLevel="1">
      <c r="A1120" s="155" t="s">
        <v>147</v>
      </c>
      <c r="B1120" s="127">
        <v>7000</v>
      </c>
      <c r="C1120" s="128" t="s">
        <v>157</v>
      </c>
      <c r="D1120" s="129">
        <f>SUM(D1121:D1131)</f>
        <v>0</v>
      </c>
    </row>
    <row r="1121" spans="1:4" ht="12" hidden="1" customHeight="1" outlineLevel="1">
      <c r="A1121" s="155"/>
      <c r="B1121" s="171" t="s">
        <v>210</v>
      </c>
      <c r="C1121" s="172" t="s">
        <v>211</v>
      </c>
      <c r="D1121" s="168"/>
    </row>
    <row r="1122" spans="1:4" ht="12" hidden="1" customHeight="1" outlineLevel="1">
      <c r="A1122" s="155"/>
      <c r="B1122" s="171" t="s">
        <v>212</v>
      </c>
      <c r="C1122" s="172" t="s">
        <v>213</v>
      </c>
      <c r="D1122" s="168"/>
    </row>
    <row r="1123" spans="1:4" ht="9.75" hidden="1" customHeight="1" outlineLevel="1">
      <c r="A1123" s="155"/>
      <c r="B1123" s="171" t="s">
        <v>214</v>
      </c>
      <c r="C1123" s="172" t="s">
        <v>215</v>
      </c>
      <c r="D1123" s="168"/>
    </row>
    <row r="1124" spans="1:4" ht="12" hidden="1" customHeight="1" outlineLevel="1">
      <c r="A1124" s="155" t="s">
        <v>139</v>
      </c>
      <c r="B1124" s="171" t="s">
        <v>216</v>
      </c>
      <c r="C1124" s="172" t="s">
        <v>217</v>
      </c>
      <c r="D1124" s="168"/>
    </row>
    <row r="1125" spans="1:4" ht="12" hidden="1" customHeight="1" outlineLevel="1">
      <c r="A1125" s="155"/>
      <c r="B1125" s="171" t="s">
        <v>218</v>
      </c>
      <c r="C1125" s="172" t="s">
        <v>219</v>
      </c>
      <c r="D1125" s="168"/>
    </row>
    <row r="1126" spans="1:4" ht="12" hidden="1" customHeight="1" outlineLevel="1">
      <c r="A1126" s="155"/>
      <c r="B1126" s="156">
        <v>7220</v>
      </c>
      <c r="C1126" s="172" t="s">
        <v>162</v>
      </c>
      <c r="D1126" s="168"/>
    </row>
    <row r="1127" spans="1:4" ht="12" hidden="1" customHeight="1" outlineLevel="1">
      <c r="A1127" s="155"/>
      <c r="B1127" s="156">
        <v>7240</v>
      </c>
      <c r="C1127" s="172" t="s">
        <v>220</v>
      </c>
      <c r="D1127" s="168"/>
    </row>
    <row r="1128" spans="1:4" ht="12" hidden="1" customHeight="1" outlineLevel="1">
      <c r="A1128" s="155" t="s">
        <v>156</v>
      </c>
      <c r="B1128" s="156">
        <v>7260</v>
      </c>
      <c r="C1128" s="172" t="s">
        <v>221</v>
      </c>
      <c r="D1128" s="168"/>
    </row>
    <row r="1129" spans="1:4" ht="12" hidden="1" customHeight="1" outlineLevel="1">
      <c r="A1129" s="155"/>
      <c r="B1129" s="156">
        <v>7270</v>
      </c>
      <c r="C1129" s="172" t="s">
        <v>165</v>
      </c>
      <c r="D1129" s="168"/>
    </row>
    <row r="1130" spans="1:4" ht="12" hidden="1" customHeight="1" outlineLevel="1">
      <c r="A1130" s="155"/>
      <c r="B1130" s="173" t="s">
        <v>222</v>
      </c>
      <c r="C1130" s="174" t="s">
        <v>223</v>
      </c>
      <c r="D1130" s="168"/>
    </row>
    <row r="1131" spans="1:4" ht="12" hidden="1" customHeight="1" outlineLevel="1">
      <c r="A1131" s="155"/>
      <c r="B1131" s="173" t="s">
        <v>224</v>
      </c>
      <c r="C1131" s="175" t="s">
        <v>167</v>
      </c>
      <c r="D1131" s="168"/>
    </row>
    <row r="1132" spans="1:4" ht="12" hidden="1" customHeight="1" outlineLevel="1">
      <c r="A1132" s="155"/>
      <c r="B1132" s="177">
        <v>8000</v>
      </c>
      <c r="C1132" s="178" t="s">
        <v>168</v>
      </c>
      <c r="D1132" s="159">
        <f>SUM(D1133:D1134)</f>
        <v>0</v>
      </c>
    </row>
    <row r="1133" spans="1:4" ht="12" hidden="1" customHeight="1" outlineLevel="1">
      <c r="A1133" s="155"/>
      <c r="B1133" s="165">
        <v>8100</v>
      </c>
      <c r="C1133" s="180" t="s">
        <v>169</v>
      </c>
      <c r="D1133" s="203"/>
    </row>
    <row r="1134" spans="1:4" ht="12" hidden="1" customHeight="1" outlineLevel="1">
      <c r="A1134" s="155"/>
      <c r="B1134" s="165">
        <v>8900</v>
      </c>
      <c r="C1134" s="181" t="s">
        <v>225</v>
      </c>
      <c r="D1134" s="164"/>
    </row>
    <row r="1135" spans="1:4" ht="28.5" customHeight="1" collapsed="1">
      <c r="A1135" s="182" t="s">
        <v>271</v>
      </c>
      <c r="B1135" s="183"/>
      <c r="C1135" s="200" t="s">
        <v>272</v>
      </c>
      <c r="D1135" s="185">
        <f>D1136+D1153+D1174</f>
        <v>8906771</v>
      </c>
    </row>
    <row r="1136" spans="1:4" ht="12" customHeight="1">
      <c r="A1136" s="148" t="s">
        <v>33</v>
      </c>
      <c r="B1136" s="149"/>
      <c r="C1136" s="150" t="s">
        <v>129</v>
      </c>
      <c r="D1136" s="151">
        <f>D1137+D1146+D1147+D1150+D1157+D1162+D1140</f>
        <v>1077021</v>
      </c>
    </row>
    <row r="1137" spans="1:4" ht="12" customHeight="1">
      <c r="A1137" s="148" t="s">
        <v>130</v>
      </c>
      <c r="B1137" s="152">
        <v>1000</v>
      </c>
      <c r="C1137" s="153" t="s">
        <v>205</v>
      </c>
      <c r="D1137" s="154">
        <f>SUM(D1138:D1139)</f>
        <v>262880</v>
      </c>
    </row>
    <row r="1138" spans="1:4" ht="12" customHeight="1">
      <c r="A1138" s="155"/>
      <c r="B1138" s="156">
        <v>1100</v>
      </c>
      <c r="C1138" s="132" t="s">
        <v>132</v>
      </c>
      <c r="D1138" s="133">
        <v>202132</v>
      </c>
    </row>
    <row r="1139" spans="1:4" ht="12" customHeight="1">
      <c r="A1139" s="155"/>
      <c r="B1139" s="156">
        <v>1200</v>
      </c>
      <c r="C1139" s="141" t="s">
        <v>133</v>
      </c>
      <c r="D1139" s="133">
        <v>60748</v>
      </c>
    </row>
    <row r="1140" spans="1:4" ht="12.75" customHeight="1">
      <c r="A1140" s="155"/>
      <c r="B1140" s="157">
        <v>2000</v>
      </c>
      <c r="C1140" s="158" t="s">
        <v>206</v>
      </c>
      <c r="D1140" s="159">
        <f>SUM(D1141:D1145)</f>
        <v>808364</v>
      </c>
    </row>
    <row r="1141" spans="1:4" ht="12" hidden="1" customHeight="1" outlineLevel="1">
      <c r="A1141" s="155"/>
      <c r="B1141" s="156">
        <v>2100</v>
      </c>
      <c r="C1141" s="132" t="s">
        <v>134</v>
      </c>
      <c r="D1141" s="133">
        <v>0</v>
      </c>
    </row>
    <row r="1142" spans="1:4" ht="12" customHeight="1" collapsed="1">
      <c r="A1142" s="155"/>
      <c r="B1142" s="156">
        <v>2200</v>
      </c>
      <c r="C1142" s="132" t="s">
        <v>135</v>
      </c>
      <c r="D1142" s="133">
        <v>769595</v>
      </c>
    </row>
    <row r="1143" spans="1:4" ht="12" customHeight="1">
      <c r="A1143" s="155"/>
      <c r="B1143" s="156">
        <v>2300</v>
      </c>
      <c r="C1143" s="132" t="s">
        <v>136</v>
      </c>
      <c r="D1143" s="133">
        <v>7919</v>
      </c>
    </row>
    <row r="1144" spans="1:4" ht="12" hidden="1" customHeight="1" outlineLevel="1">
      <c r="A1144" s="155"/>
      <c r="B1144" s="156">
        <v>2400</v>
      </c>
      <c r="C1144" s="160" t="s">
        <v>207</v>
      </c>
      <c r="D1144" s="133">
        <v>0</v>
      </c>
    </row>
    <row r="1145" spans="1:4" ht="12" customHeight="1" collapsed="1">
      <c r="A1145" s="155"/>
      <c r="B1145" s="156">
        <v>2500</v>
      </c>
      <c r="C1145" s="160" t="s">
        <v>138</v>
      </c>
      <c r="D1145" s="133">
        <v>30850</v>
      </c>
    </row>
    <row r="1146" spans="1:4" ht="12" hidden="1" customHeight="1" outlineLevel="1">
      <c r="A1146" s="155"/>
      <c r="B1146" s="127">
        <v>2275</v>
      </c>
      <c r="C1146" s="161" t="s">
        <v>108</v>
      </c>
      <c r="D1146" s="154"/>
    </row>
    <row r="1147" spans="1:4" ht="12" customHeight="1" collapsed="1">
      <c r="A1147" s="155" t="s">
        <v>139</v>
      </c>
      <c r="B1147" s="127">
        <v>3000</v>
      </c>
      <c r="C1147" s="162" t="s">
        <v>140</v>
      </c>
      <c r="D1147" s="159">
        <f>SUM(D1148:D1149)</f>
        <v>4777</v>
      </c>
    </row>
    <row r="1148" spans="1:4" ht="12" customHeight="1">
      <c r="A1148" s="155"/>
      <c r="B1148" s="156">
        <v>3200</v>
      </c>
      <c r="C1148" s="163" t="s">
        <v>208</v>
      </c>
      <c r="D1148" s="168">
        <v>4777</v>
      </c>
    </row>
    <row r="1149" spans="1:4" ht="12" hidden="1" customHeight="1" outlineLevel="1">
      <c r="A1149" s="155"/>
      <c r="B1149" s="165">
        <v>3300</v>
      </c>
      <c r="C1149" s="166" t="s">
        <v>142</v>
      </c>
      <c r="D1149" s="202"/>
    </row>
    <row r="1150" spans="1:4" ht="12" hidden="1" customHeight="1" outlineLevel="1">
      <c r="A1150" s="155" t="s">
        <v>143</v>
      </c>
      <c r="B1150" s="127">
        <v>4000</v>
      </c>
      <c r="C1150" s="167" t="s">
        <v>144</v>
      </c>
      <c r="D1150" s="159">
        <f>SUM(D1151:D1152)</f>
        <v>0</v>
      </c>
    </row>
    <row r="1151" spans="1:4" ht="12" hidden="1" customHeight="1" outlineLevel="1">
      <c r="A1151" s="155"/>
      <c r="B1151" s="156">
        <v>4200</v>
      </c>
      <c r="C1151" s="132" t="s">
        <v>145</v>
      </c>
      <c r="D1151" s="168"/>
    </row>
    <row r="1152" spans="1:4" ht="12" hidden="1" customHeight="1" outlineLevel="1">
      <c r="A1152" s="155"/>
      <c r="B1152" s="156">
        <v>4300</v>
      </c>
      <c r="C1152" s="132" t="s">
        <v>146</v>
      </c>
      <c r="D1152" s="168"/>
    </row>
    <row r="1153" spans="1:4" ht="12" customHeight="1" collapsed="1">
      <c r="A1153" s="155" t="s">
        <v>147</v>
      </c>
      <c r="B1153" s="127">
        <v>5000</v>
      </c>
      <c r="C1153" s="128" t="s">
        <v>148</v>
      </c>
      <c r="D1153" s="159">
        <f>SUM(D1154:D1156)</f>
        <v>7829750</v>
      </c>
    </row>
    <row r="1154" spans="1:4" ht="12" customHeight="1">
      <c r="A1154" s="155"/>
      <c r="B1154" s="156">
        <v>5100</v>
      </c>
      <c r="C1154" s="132" t="s">
        <v>149</v>
      </c>
      <c r="D1154" s="168">
        <v>0</v>
      </c>
    </row>
    <row r="1155" spans="1:4" ht="12" customHeight="1">
      <c r="A1155" s="155"/>
      <c r="B1155" s="156">
        <v>5200</v>
      </c>
      <c r="C1155" s="132" t="s">
        <v>150</v>
      </c>
      <c r="D1155" s="168">
        <v>7829750</v>
      </c>
    </row>
    <row r="1156" spans="1:4" ht="12" hidden="1" customHeight="1" outlineLevel="1">
      <c r="A1156" s="155"/>
      <c r="B1156" s="169">
        <v>5300</v>
      </c>
      <c r="C1156" s="140" t="s">
        <v>151</v>
      </c>
      <c r="D1156" s="168">
        <v>0</v>
      </c>
    </row>
    <row r="1157" spans="1:4" ht="12" customHeight="1" collapsed="1">
      <c r="A1157" s="155" t="s">
        <v>139</v>
      </c>
      <c r="B1157" s="127">
        <v>6000</v>
      </c>
      <c r="C1157" s="128" t="s">
        <v>152</v>
      </c>
      <c r="D1157" s="159">
        <f>SUM(D1158:D1161)</f>
        <v>1000</v>
      </c>
    </row>
    <row r="1158" spans="1:4" ht="12" hidden="1" customHeight="1" outlineLevel="1">
      <c r="A1158" s="155"/>
      <c r="B1158" s="156">
        <v>6200</v>
      </c>
      <c r="C1158" s="132" t="s">
        <v>153</v>
      </c>
      <c r="D1158" s="168"/>
    </row>
    <row r="1159" spans="1:4" ht="12" hidden="1" customHeight="1" outlineLevel="1">
      <c r="A1159" s="155"/>
      <c r="B1159" s="156">
        <v>6300</v>
      </c>
      <c r="C1159" s="132" t="s">
        <v>154</v>
      </c>
      <c r="D1159" s="168"/>
    </row>
    <row r="1160" spans="1:4" ht="12" hidden="1" customHeight="1" outlineLevel="1">
      <c r="A1160" s="155"/>
      <c r="B1160" s="156">
        <v>6400</v>
      </c>
      <c r="C1160" s="141" t="s">
        <v>155</v>
      </c>
      <c r="D1160" s="168"/>
    </row>
    <row r="1161" spans="1:4" ht="12" customHeight="1" collapsed="1">
      <c r="A1161" s="400"/>
      <c r="B1161" s="401">
        <v>6500</v>
      </c>
      <c r="C1161" s="422" t="s">
        <v>209</v>
      </c>
      <c r="D1161" s="410">
        <v>1000</v>
      </c>
    </row>
    <row r="1162" spans="1:4" ht="12" hidden="1" customHeight="1" outlineLevel="1">
      <c r="A1162" s="414" t="s">
        <v>156</v>
      </c>
      <c r="B1162" s="419">
        <v>7000</v>
      </c>
      <c r="C1162" s="420" t="s">
        <v>157</v>
      </c>
      <c r="D1162" s="421">
        <f>SUM(D1163:D1173)</f>
        <v>0</v>
      </c>
    </row>
    <row r="1163" spans="1:4" ht="12" hidden="1" customHeight="1" outlineLevel="1">
      <c r="A1163" s="155"/>
      <c r="B1163" s="171" t="s">
        <v>210</v>
      </c>
      <c r="C1163" s="172" t="s">
        <v>211</v>
      </c>
      <c r="D1163" s="168"/>
    </row>
    <row r="1164" spans="1:4" ht="12" hidden="1" customHeight="1" outlineLevel="1">
      <c r="A1164" s="155"/>
      <c r="B1164" s="171" t="s">
        <v>212</v>
      </c>
      <c r="C1164" s="172" t="s">
        <v>213</v>
      </c>
      <c r="D1164" s="168"/>
    </row>
    <row r="1165" spans="1:4" ht="12" hidden="1" customHeight="1" outlineLevel="1">
      <c r="A1165" s="155"/>
      <c r="B1165" s="171" t="s">
        <v>214</v>
      </c>
      <c r="C1165" s="172" t="s">
        <v>215</v>
      </c>
      <c r="D1165" s="168"/>
    </row>
    <row r="1166" spans="1:4" ht="12" hidden="1" customHeight="1" outlineLevel="1">
      <c r="A1166" s="155"/>
      <c r="B1166" s="171" t="s">
        <v>216</v>
      </c>
      <c r="C1166" s="172" t="s">
        <v>217</v>
      </c>
      <c r="D1166" s="168"/>
    </row>
    <row r="1167" spans="1:4" ht="12" hidden="1" customHeight="1" outlineLevel="1">
      <c r="A1167" s="155"/>
      <c r="B1167" s="171" t="s">
        <v>218</v>
      </c>
      <c r="C1167" s="172" t="s">
        <v>219</v>
      </c>
      <c r="D1167" s="168"/>
    </row>
    <row r="1168" spans="1:4" ht="12" hidden="1" customHeight="1" outlineLevel="1">
      <c r="A1168" s="155"/>
      <c r="B1168" s="156">
        <v>7220</v>
      </c>
      <c r="C1168" s="172" t="s">
        <v>162</v>
      </c>
      <c r="D1168" s="168"/>
    </row>
    <row r="1169" spans="1:4" ht="12" hidden="1" customHeight="1" outlineLevel="1">
      <c r="A1169" s="155"/>
      <c r="B1169" s="156">
        <v>7240</v>
      </c>
      <c r="C1169" s="172" t="s">
        <v>220</v>
      </c>
      <c r="D1169" s="168"/>
    </row>
    <row r="1170" spans="1:4" ht="12" hidden="1" customHeight="1" outlineLevel="1">
      <c r="A1170" s="155"/>
      <c r="B1170" s="156">
        <v>7260</v>
      </c>
      <c r="C1170" s="172" t="s">
        <v>221</v>
      </c>
      <c r="D1170" s="168"/>
    </row>
    <row r="1171" spans="1:4" ht="12" hidden="1" customHeight="1" outlineLevel="1">
      <c r="A1171" s="155"/>
      <c r="B1171" s="156">
        <v>7270</v>
      </c>
      <c r="C1171" s="172" t="s">
        <v>165</v>
      </c>
      <c r="D1171" s="168"/>
    </row>
    <row r="1172" spans="1:4" ht="12" hidden="1" customHeight="1" outlineLevel="1">
      <c r="A1172" s="155"/>
      <c r="B1172" s="173" t="s">
        <v>222</v>
      </c>
      <c r="C1172" s="174" t="s">
        <v>223</v>
      </c>
      <c r="D1172" s="168"/>
    </row>
    <row r="1173" spans="1:4" ht="12" hidden="1" customHeight="1" outlineLevel="1">
      <c r="A1173" s="155"/>
      <c r="B1173" s="173" t="s">
        <v>224</v>
      </c>
      <c r="C1173" s="175" t="s">
        <v>167</v>
      </c>
      <c r="D1173" s="168"/>
    </row>
    <row r="1174" spans="1:4" ht="12" hidden="1" customHeight="1" outlineLevel="1">
      <c r="A1174" s="155"/>
      <c r="B1174" s="177">
        <v>8000</v>
      </c>
      <c r="C1174" s="178" t="s">
        <v>168</v>
      </c>
      <c r="D1174" s="159">
        <f>SUM(D1175:D1176)</f>
        <v>0</v>
      </c>
    </row>
    <row r="1175" spans="1:4" ht="12" hidden="1" customHeight="1" outlineLevel="1">
      <c r="A1175" s="155"/>
      <c r="B1175" s="165">
        <v>8100</v>
      </c>
      <c r="C1175" s="180" t="s">
        <v>169</v>
      </c>
      <c r="D1175" s="203"/>
    </row>
    <row r="1176" spans="1:4" ht="12" hidden="1" customHeight="1" outlineLevel="1">
      <c r="A1176" s="155"/>
      <c r="B1176" s="165">
        <v>8900</v>
      </c>
      <c r="C1176" s="181" t="s">
        <v>225</v>
      </c>
      <c r="D1176" s="164"/>
    </row>
    <row r="1177" spans="1:4" ht="14.25" customHeight="1" collapsed="1">
      <c r="A1177" s="221" t="s">
        <v>119</v>
      </c>
      <c r="B1177" s="222"/>
      <c r="C1177" s="223" t="s">
        <v>120</v>
      </c>
      <c r="D1177" s="195">
        <f>D1178+D1216+D1195</f>
        <v>94600</v>
      </c>
    </row>
    <row r="1178" spans="1:4" ht="12" customHeight="1">
      <c r="A1178" s="148" t="s">
        <v>33</v>
      </c>
      <c r="B1178" s="149"/>
      <c r="C1178" s="150" t="s">
        <v>129</v>
      </c>
      <c r="D1178" s="151">
        <f>D1179+D1188+D1189+D1192+D1199+D1204+D1182</f>
        <v>94200</v>
      </c>
    </row>
    <row r="1179" spans="1:4" ht="12" customHeight="1">
      <c r="A1179" s="148" t="s">
        <v>130</v>
      </c>
      <c r="B1179" s="152">
        <v>1000</v>
      </c>
      <c r="C1179" s="153" t="s">
        <v>205</v>
      </c>
      <c r="D1179" s="154">
        <f>SUM(D1180:D1181)</f>
        <v>15135</v>
      </c>
    </row>
    <row r="1180" spans="1:4" ht="12" customHeight="1">
      <c r="A1180" s="155"/>
      <c r="B1180" s="156">
        <v>1100</v>
      </c>
      <c r="C1180" s="132" t="s">
        <v>132</v>
      </c>
      <c r="D1180" s="133">
        <f>D1222+D1264</f>
        <v>12078</v>
      </c>
    </row>
    <row r="1181" spans="1:4" ht="12" customHeight="1">
      <c r="A1181" s="155"/>
      <c r="B1181" s="156">
        <v>1200</v>
      </c>
      <c r="C1181" s="141" t="s">
        <v>133</v>
      </c>
      <c r="D1181" s="133">
        <f>D1223+D1265</f>
        <v>3057</v>
      </c>
    </row>
    <row r="1182" spans="1:4" ht="12" customHeight="1">
      <c r="A1182" s="155"/>
      <c r="B1182" s="157">
        <v>2000</v>
      </c>
      <c r="C1182" s="158" t="s">
        <v>206</v>
      </c>
      <c r="D1182" s="159">
        <f>SUM(D1183:D1187)</f>
        <v>44290</v>
      </c>
    </row>
    <row r="1183" spans="1:4" ht="12" customHeight="1">
      <c r="A1183" s="155"/>
      <c r="B1183" s="156">
        <v>2100</v>
      </c>
      <c r="C1183" s="132" t="s">
        <v>134</v>
      </c>
      <c r="D1183" s="133">
        <f t="shared" ref="D1183:D1188" si="9">D1225+D1267</f>
        <v>0</v>
      </c>
    </row>
    <row r="1184" spans="1:4" ht="12" customHeight="1">
      <c r="A1184" s="155"/>
      <c r="B1184" s="156">
        <v>2200</v>
      </c>
      <c r="C1184" s="132" t="s">
        <v>135</v>
      </c>
      <c r="D1184" s="133">
        <f t="shared" si="9"/>
        <v>43120</v>
      </c>
    </row>
    <row r="1185" spans="1:4" ht="12" customHeight="1">
      <c r="A1185" s="155"/>
      <c r="B1185" s="156">
        <v>2300</v>
      </c>
      <c r="C1185" s="132" t="s">
        <v>136</v>
      </c>
      <c r="D1185" s="133">
        <f t="shared" si="9"/>
        <v>1170</v>
      </c>
    </row>
    <row r="1186" spans="1:4" ht="12" hidden="1" customHeight="1" outlineLevel="1">
      <c r="A1186" s="155"/>
      <c r="B1186" s="156">
        <v>2400</v>
      </c>
      <c r="C1186" s="160" t="s">
        <v>207</v>
      </c>
      <c r="D1186" s="133">
        <f t="shared" si="9"/>
        <v>0</v>
      </c>
    </row>
    <row r="1187" spans="1:4" ht="12" hidden="1" customHeight="1" outlineLevel="1">
      <c r="A1187" s="155"/>
      <c r="B1187" s="156">
        <v>2500</v>
      </c>
      <c r="C1187" s="160" t="s">
        <v>138</v>
      </c>
      <c r="D1187" s="133">
        <f t="shared" si="9"/>
        <v>0</v>
      </c>
    </row>
    <row r="1188" spans="1:4" ht="12" hidden="1" customHeight="1" outlineLevel="1">
      <c r="A1188" s="155" t="s">
        <v>139</v>
      </c>
      <c r="B1188" s="127">
        <v>2275</v>
      </c>
      <c r="C1188" s="161" t="s">
        <v>108</v>
      </c>
      <c r="D1188" s="154">
        <f t="shared" si="9"/>
        <v>0</v>
      </c>
    </row>
    <row r="1189" spans="1:4" ht="12" customHeight="1" collapsed="1">
      <c r="A1189" s="155"/>
      <c r="B1189" s="127">
        <v>3000</v>
      </c>
      <c r="C1189" s="162" t="s">
        <v>140</v>
      </c>
      <c r="D1189" s="159">
        <f>SUM(D1190:D1191)</f>
        <v>34775</v>
      </c>
    </row>
    <row r="1190" spans="1:4" ht="12" customHeight="1">
      <c r="A1190" s="155"/>
      <c r="B1190" s="156">
        <v>3200</v>
      </c>
      <c r="C1190" s="163" t="s">
        <v>208</v>
      </c>
      <c r="D1190" s="168">
        <f>D1232+D1274</f>
        <v>34775</v>
      </c>
    </row>
    <row r="1191" spans="1:4" ht="12" hidden="1" customHeight="1" outlineLevel="1">
      <c r="A1191" s="155" t="s">
        <v>143</v>
      </c>
      <c r="B1191" s="165">
        <v>3300</v>
      </c>
      <c r="C1191" s="166" t="s">
        <v>142</v>
      </c>
      <c r="D1191" s="202">
        <f>D1233+D1275</f>
        <v>0</v>
      </c>
    </row>
    <row r="1192" spans="1:4" ht="12" hidden="1" customHeight="1" outlineLevel="1">
      <c r="A1192" s="155"/>
      <c r="B1192" s="127">
        <v>4000</v>
      </c>
      <c r="C1192" s="167" t="s">
        <v>144</v>
      </c>
      <c r="D1192" s="159">
        <f>SUM(D1193:D1194)</f>
        <v>0</v>
      </c>
    </row>
    <row r="1193" spans="1:4" ht="12" hidden="1" customHeight="1" outlineLevel="1">
      <c r="A1193" s="155"/>
      <c r="B1193" s="156">
        <v>4200</v>
      </c>
      <c r="C1193" s="132" t="s">
        <v>145</v>
      </c>
      <c r="D1193" s="168">
        <f>D1235+D1277</f>
        <v>0</v>
      </c>
    </row>
    <row r="1194" spans="1:4" ht="12" hidden="1" customHeight="1" outlineLevel="1">
      <c r="A1194" s="155"/>
      <c r="B1194" s="156">
        <v>4300</v>
      </c>
      <c r="C1194" s="132" t="s">
        <v>146</v>
      </c>
      <c r="D1194" s="168">
        <f>D1236+D1278</f>
        <v>0</v>
      </c>
    </row>
    <row r="1195" spans="1:4" ht="12" customHeight="1" collapsed="1">
      <c r="A1195" s="155"/>
      <c r="B1195" s="127">
        <v>5000</v>
      </c>
      <c r="C1195" s="128" t="s">
        <v>148</v>
      </c>
      <c r="D1195" s="159">
        <f>SUM(D1196:D1198)</f>
        <v>400</v>
      </c>
    </row>
    <row r="1196" spans="1:4" ht="12" hidden="1" customHeight="1" outlineLevel="1">
      <c r="A1196" s="155"/>
      <c r="B1196" s="156">
        <v>5100</v>
      </c>
      <c r="C1196" s="132" t="s">
        <v>149</v>
      </c>
      <c r="D1196" s="168">
        <f>D1238+D1280</f>
        <v>0</v>
      </c>
    </row>
    <row r="1197" spans="1:4" ht="12" customHeight="1" collapsed="1">
      <c r="A1197" s="155"/>
      <c r="B1197" s="156">
        <v>5200</v>
      </c>
      <c r="C1197" s="132" t="s">
        <v>150</v>
      </c>
      <c r="D1197" s="168">
        <f>D1239+D1281</f>
        <v>400</v>
      </c>
    </row>
    <row r="1198" spans="1:4" ht="12" hidden="1" customHeight="1" outlineLevel="1">
      <c r="A1198" s="155"/>
      <c r="B1198" s="169">
        <v>5300</v>
      </c>
      <c r="C1198" s="140" t="s">
        <v>151</v>
      </c>
      <c r="D1198" s="168">
        <f>D1240+D1282</f>
        <v>0</v>
      </c>
    </row>
    <row r="1199" spans="1:4" ht="12" hidden="1" customHeight="1" outlineLevel="1">
      <c r="A1199" s="155" t="s">
        <v>147</v>
      </c>
      <c r="B1199" s="127">
        <v>6000</v>
      </c>
      <c r="C1199" s="128" t="s">
        <v>152</v>
      </c>
      <c r="D1199" s="159">
        <f>SUM(D1200:D1202)</f>
        <v>0</v>
      </c>
    </row>
    <row r="1200" spans="1:4" ht="12" hidden="1" customHeight="1" outlineLevel="1">
      <c r="A1200" s="155"/>
      <c r="B1200" s="156">
        <v>6200</v>
      </c>
      <c r="C1200" s="132" t="s">
        <v>153</v>
      </c>
      <c r="D1200" s="168">
        <f>D1242+D1284</f>
        <v>0</v>
      </c>
    </row>
    <row r="1201" spans="1:4" ht="12" hidden="1" customHeight="1" outlineLevel="1">
      <c r="A1201" s="155"/>
      <c r="B1201" s="156">
        <v>6300</v>
      </c>
      <c r="C1201" s="132" t="s">
        <v>154</v>
      </c>
      <c r="D1201" s="168">
        <f>D1243+D1285</f>
        <v>0</v>
      </c>
    </row>
    <row r="1202" spans="1:4" ht="12" hidden="1" customHeight="1" outlineLevel="1">
      <c r="A1202" s="155"/>
      <c r="B1202" s="156">
        <v>6400</v>
      </c>
      <c r="C1202" s="141" t="s">
        <v>155</v>
      </c>
      <c r="D1202" s="168">
        <f>D1244+D1286</f>
        <v>0</v>
      </c>
    </row>
    <row r="1203" spans="1:4" ht="12" hidden="1" customHeight="1" outlineLevel="1">
      <c r="A1203" s="155"/>
      <c r="B1203" s="156">
        <v>6500</v>
      </c>
      <c r="C1203" s="170" t="s">
        <v>209</v>
      </c>
      <c r="D1203" s="168"/>
    </row>
    <row r="1204" spans="1:4" ht="12" hidden="1" customHeight="1" outlineLevel="1">
      <c r="A1204" s="155" t="s">
        <v>139</v>
      </c>
      <c r="B1204" s="127">
        <v>7000</v>
      </c>
      <c r="C1204" s="128" t="s">
        <v>157</v>
      </c>
      <c r="D1204" s="129">
        <f>SUM(D1205:D1215)</f>
        <v>0</v>
      </c>
    </row>
    <row r="1205" spans="1:4" ht="12" hidden="1" customHeight="1" outlineLevel="1">
      <c r="A1205" s="155"/>
      <c r="B1205" s="171" t="s">
        <v>210</v>
      </c>
      <c r="C1205" s="172" t="s">
        <v>211</v>
      </c>
      <c r="D1205" s="168">
        <f t="shared" ref="D1205:D1215" si="10">D1247+D1289</f>
        <v>0</v>
      </c>
    </row>
    <row r="1206" spans="1:4" ht="12" hidden="1" customHeight="1" outlineLevel="1">
      <c r="A1206" s="155"/>
      <c r="B1206" s="171" t="s">
        <v>212</v>
      </c>
      <c r="C1206" s="172" t="s">
        <v>213</v>
      </c>
      <c r="D1206" s="168">
        <f t="shared" si="10"/>
        <v>0</v>
      </c>
    </row>
    <row r="1207" spans="1:4" ht="12" hidden="1" customHeight="1" outlineLevel="1">
      <c r="A1207" s="155"/>
      <c r="B1207" s="171" t="s">
        <v>214</v>
      </c>
      <c r="C1207" s="172" t="s">
        <v>215</v>
      </c>
      <c r="D1207" s="168">
        <f t="shared" si="10"/>
        <v>0</v>
      </c>
    </row>
    <row r="1208" spans="1:4" ht="12" hidden="1" customHeight="1" outlineLevel="1">
      <c r="A1208" s="155" t="s">
        <v>156</v>
      </c>
      <c r="B1208" s="171" t="s">
        <v>216</v>
      </c>
      <c r="C1208" s="172" t="s">
        <v>217</v>
      </c>
      <c r="D1208" s="168">
        <f t="shared" si="10"/>
        <v>0</v>
      </c>
    </row>
    <row r="1209" spans="1:4" ht="12" hidden="1" customHeight="1" outlineLevel="1">
      <c r="A1209" s="155"/>
      <c r="B1209" s="171" t="s">
        <v>218</v>
      </c>
      <c r="C1209" s="172" t="s">
        <v>219</v>
      </c>
      <c r="D1209" s="168">
        <f t="shared" si="10"/>
        <v>0</v>
      </c>
    </row>
    <row r="1210" spans="1:4" ht="12" hidden="1" customHeight="1" outlineLevel="1">
      <c r="A1210" s="155"/>
      <c r="B1210" s="156">
        <v>7220</v>
      </c>
      <c r="C1210" s="172" t="s">
        <v>162</v>
      </c>
      <c r="D1210" s="168">
        <f t="shared" si="10"/>
        <v>0</v>
      </c>
    </row>
    <row r="1211" spans="1:4" ht="12" hidden="1" customHeight="1" outlineLevel="1">
      <c r="A1211" s="155"/>
      <c r="B1211" s="156">
        <v>7240</v>
      </c>
      <c r="C1211" s="172" t="s">
        <v>220</v>
      </c>
      <c r="D1211" s="168">
        <f t="shared" si="10"/>
        <v>0</v>
      </c>
    </row>
    <row r="1212" spans="1:4" ht="12" hidden="1" customHeight="1" outlineLevel="1">
      <c r="A1212" s="155"/>
      <c r="B1212" s="156">
        <v>7260</v>
      </c>
      <c r="C1212" s="172" t="s">
        <v>221</v>
      </c>
      <c r="D1212" s="168">
        <f t="shared" si="10"/>
        <v>0</v>
      </c>
    </row>
    <row r="1213" spans="1:4" ht="12" hidden="1" customHeight="1" outlineLevel="1">
      <c r="A1213" s="155"/>
      <c r="B1213" s="156">
        <v>7270</v>
      </c>
      <c r="C1213" s="172" t="s">
        <v>165</v>
      </c>
      <c r="D1213" s="168">
        <f t="shared" si="10"/>
        <v>0</v>
      </c>
    </row>
    <row r="1214" spans="1:4" ht="12" hidden="1" customHeight="1" outlineLevel="1">
      <c r="A1214" s="155"/>
      <c r="B1214" s="173" t="s">
        <v>222</v>
      </c>
      <c r="C1214" s="174" t="s">
        <v>223</v>
      </c>
      <c r="D1214" s="168">
        <f t="shared" si="10"/>
        <v>0</v>
      </c>
    </row>
    <row r="1215" spans="1:4" ht="12" hidden="1" customHeight="1" outlineLevel="1">
      <c r="A1215" s="155"/>
      <c r="B1215" s="173" t="s">
        <v>224</v>
      </c>
      <c r="C1215" s="175" t="s">
        <v>167</v>
      </c>
      <c r="D1215" s="168">
        <f t="shared" si="10"/>
        <v>0</v>
      </c>
    </row>
    <row r="1216" spans="1:4" ht="12" hidden="1" customHeight="1" outlineLevel="1">
      <c r="A1216" s="155" t="s">
        <v>81</v>
      </c>
      <c r="B1216" s="177">
        <v>8000</v>
      </c>
      <c r="C1216" s="178" t="s">
        <v>168</v>
      </c>
      <c r="D1216" s="159">
        <f>SUM(D1217:D1218)</f>
        <v>0</v>
      </c>
    </row>
    <row r="1217" spans="1:4" ht="12" hidden="1" customHeight="1" outlineLevel="1">
      <c r="A1217" s="155"/>
      <c r="B1217" s="165">
        <v>8100</v>
      </c>
      <c r="C1217" s="180" t="s">
        <v>169</v>
      </c>
      <c r="D1217" s="203">
        <f>D1259+D1301</f>
        <v>0</v>
      </c>
    </row>
    <row r="1218" spans="1:4" ht="12" hidden="1" customHeight="1" outlineLevel="1">
      <c r="A1218" s="155"/>
      <c r="B1218" s="165">
        <v>8900</v>
      </c>
      <c r="C1218" s="181" t="s">
        <v>225</v>
      </c>
      <c r="D1218" s="164">
        <f>D1260+D1302</f>
        <v>0</v>
      </c>
    </row>
    <row r="1219" spans="1:4" ht="12" customHeight="1" collapsed="1">
      <c r="A1219" s="182" t="s">
        <v>273</v>
      </c>
      <c r="B1219" s="183"/>
      <c r="C1219" s="184" t="s">
        <v>274</v>
      </c>
      <c r="D1219" s="185">
        <f>D1220+D1237+D1258</f>
        <v>48278</v>
      </c>
    </row>
    <row r="1220" spans="1:4" ht="12" customHeight="1">
      <c r="A1220" s="148" t="s">
        <v>33</v>
      </c>
      <c r="B1220" s="149"/>
      <c r="C1220" s="150" t="s">
        <v>129</v>
      </c>
      <c r="D1220" s="151">
        <f>D1221+D1230+D1231+D1234+D1241+D1246+D1224</f>
        <v>47878</v>
      </c>
    </row>
    <row r="1221" spans="1:4" ht="12" customHeight="1">
      <c r="A1221" s="148" t="s">
        <v>130</v>
      </c>
      <c r="B1221" s="152">
        <v>1000</v>
      </c>
      <c r="C1221" s="153" t="s">
        <v>205</v>
      </c>
      <c r="D1221" s="154">
        <f>SUM(D1222:D1223)</f>
        <v>7208</v>
      </c>
    </row>
    <row r="1222" spans="1:4" ht="12" customHeight="1">
      <c r="A1222" s="155"/>
      <c r="B1222" s="156">
        <v>1100</v>
      </c>
      <c r="C1222" s="132" t="s">
        <v>132</v>
      </c>
      <c r="D1222" s="133">
        <v>5980</v>
      </c>
    </row>
    <row r="1223" spans="1:4" ht="12" customHeight="1">
      <c r="A1223" s="155"/>
      <c r="B1223" s="156">
        <v>1200</v>
      </c>
      <c r="C1223" s="141" t="s">
        <v>133</v>
      </c>
      <c r="D1223" s="133">
        <v>1228</v>
      </c>
    </row>
    <row r="1224" spans="1:4" ht="12" customHeight="1">
      <c r="A1224" s="155"/>
      <c r="B1224" s="157">
        <v>2000</v>
      </c>
      <c r="C1224" s="158" t="s">
        <v>206</v>
      </c>
      <c r="D1224" s="159">
        <f>SUM(D1225:D1229)</f>
        <v>40670</v>
      </c>
    </row>
    <row r="1225" spans="1:4" ht="12" hidden="1" customHeight="1" outlineLevel="1">
      <c r="A1225" s="155"/>
      <c r="B1225" s="156">
        <v>2100</v>
      </c>
      <c r="C1225" s="132" t="s">
        <v>134</v>
      </c>
      <c r="D1225" s="133"/>
    </row>
    <row r="1226" spans="1:4" ht="12" customHeight="1" collapsed="1">
      <c r="A1226" s="155"/>
      <c r="B1226" s="156">
        <v>2200</v>
      </c>
      <c r="C1226" s="132" t="s">
        <v>135</v>
      </c>
      <c r="D1226" s="133">
        <v>40000</v>
      </c>
    </row>
    <row r="1227" spans="1:4" ht="12" customHeight="1">
      <c r="A1227" s="155"/>
      <c r="B1227" s="156">
        <v>2300</v>
      </c>
      <c r="C1227" s="132" t="s">
        <v>136</v>
      </c>
      <c r="D1227" s="133">
        <v>670</v>
      </c>
    </row>
    <row r="1228" spans="1:4" ht="12" hidden="1" customHeight="1" outlineLevel="1">
      <c r="A1228" s="155"/>
      <c r="B1228" s="156">
        <v>2400</v>
      </c>
      <c r="C1228" s="160" t="s">
        <v>207</v>
      </c>
      <c r="D1228" s="133"/>
    </row>
    <row r="1229" spans="1:4" ht="12" hidden="1" customHeight="1" outlineLevel="1">
      <c r="A1229" s="155"/>
      <c r="B1229" s="156">
        <v>2500</v>
      </c>
      <c r="C1229" s="160" t="s">
        <v>138</v>
      </c>
      <c r="D1229" s="133"/>
    </row>
    <row r="1230" spans="1:4" ht="12" hidden="1" customHeight="1" outlineLevel="1">
      <c r="A1230" s="155" t="s">
        <v>139</v>
      </c>
      <c r="B1230" s="127">
        <v>2275</v>
      </c>
      <c r="C1230" s="161" t="s">
        <v>108</v>
      </c>
      <c r="D1230" s="154"/>
    </row>
    <row r="1231" spans="1:4" ht="12" hidden="1" customHeight="1" outlineLevel="1">
      <c r="A1231" s="155"/>
      <c r="B1231" s="127">
        <v>3000</v>
      </c>
      <c r="C1231" s="162" t="s">
        <v>140</v>
      </c>
      <c r="D1231" s="159">
        <f>SUM(D1232:D1233)</f>
        <v>0</v>
      </c>
    </row>
    <row r="1232" spans="1:4" ht="12" hidden="1" customHeight="1" outlineLevel="1">
      <c r="A1232" s="155"/>
      <c r="B1232" s="156">
        <v>3200</v>
      </c>
      <c r="C1232" s="163" t="s">
        <v>208</v>
      </c>
      <c r="D1232" s="168"/>
    </row>
    <row r="1233" spans="1:4" ht="12" hidden="1" customHeight="1" outlineLevel="1">
      <c r="A1233" s="155" t="s">
        <v>143</v>
      </c>
      <c r="B1233" s="165">
        <v>3300</v>
      </c>
      <c r="C1233" s="166" t="s">
        <v>142</v>
      </c>
      <c r="D1233" s="202"/>
    </row>
    <row r="1234" spans="1:4" ht="12" hidden="1" customHeight="1" outlineLevel="1">
      <c r="A1234" s="155"/>
      <c r="B1234" s="127">
        <v>4000</v>
      </c>
      <c r="C1234" s="167" t="s">
        <v>144</v>
      </c>
      <c r="D1234" s="159">
        <f>SUM(D1235:D1236)</f>
        <v>0</v>
      </c>
    </row>
    <row r="1235" spans="1:4" ht="12" hidden="1" customHeight="1" outlineLevel="1">
      <c r="A1235" s="155"/>
      <c r="B1235" s="156">
        <v>4200</v>
      </c>
      <c r="C1235" s="132" t="s">
        <v>145</v>
      </c>
      <c r="D1235" s="168"/>
    </row>
    <row r="1236" spans="1:4" ht="12" hidden="1" customHeight="1" outlineLevel="1">
      <c r="A1236" s="155" t="s">
        <v>147</v>
      </c>
      <c r="B1236" s="156">
        <v>4300</v>
      </c>
      <c r="C1236" s="132" t="s">
        <v>146</v>
      </c>
      <c r="D1236" s="168"/>
    </row>
    <row r="1237" spans="1:4" ht="12" customHeight="1" collapsed="1">
      <c r="A1237" s="155"/>
      <c r="B1237" s="127">
        <v>5000</v>
      </c>
      <c r="C1237" s="128" t="s">
        <v>148</v>
      </c>
      <c r="D1237" s="159">
        <f>SUM(D1238:D1240)</f>
        <v>400</v>
      </c>
    </row>
    <row r="1238" spans="1:4" ht="12" hidden="1" customHeight="1" outlineLevel="1">
      <c r="A1238" s="155"/>
      <c r="B1238" s="156">
        <v>5100</v>
      </c>
      <c r="C1238" s="132" t="s">
        <v>149</v>
      </c>
      <c r="D1238" s="168"/>
    </row>
    <row r="1239" spans="1:4" ht="12" customHeight="1" collapsed="1">
      <c r="A1239" s="155"/>
      <c r="B1239" s="156">
        <v>5200</v>
      </c>
      <c r="C1239" s="132" t="s">
        <v>150</v>
      </c>
      <c r="D1239" s="168">
        <v>400</v>
      </c>
    </row>
    <row r="1240" spans="1:4" ht="12" hidden="1" customHeight="1" outlineLevel="1">
      <c r="A1240" s="155" t="s">
        <v>139</v>
      </c>
      <c r="B1240" s="169">
        <v>5300</v>
      </c>
      <c r="C1240" s="140" t="s">
        <v>151</v>
      </c>
      <c r="D1240" s="168"/>
    </row>
    <row r="1241" spans="1:4" ht="12" hidden="1" customHeight="1" outlineLevel="1">
      <c r="A1241" s="155"/>
      <c r="B1241" s="127">
        <v>6000</v>
      </c>
      <c r="C1241" s="128" t="s">
        <v>152</v>
      </c>
      <c r="D1241" s="159">
        <f>SUM(D1242:D1244)</f>
        <v>0</v>
      </c>
    </row>
    <row r="1242" spans="1:4" ht="12" hidden="1" customHeight="1" outlineLevel="1">
      <c r="A1242" s="155"/>
      <c r="B1242" s="156">
        <v>6200</v>
      </c>
      <c r="C1242" s="132" t="s">
        <v>153</v>
      </c>
      <c r="D1242" s="168"/>
    </row>
    <row r="1243" spans="1:4" ht="12" hidden="1" customHeight="1" outlineLevel="1">
      <c r="A1243" s="155"/>
      <c r="B1243" s="156">
        <v>6300</v>
      </c>
      <c r="C1243" s="132" t="s">
        <v>154</v>
      </c>
      <c r="D1243" s="168"/>
    </row>
    <row r="1244" spans="1:4" ht="12" hidden="1" customHeight="1" outlineLevel="1">
      <c r="A1244" s="155"/>
      <c r="B1244" s="156">
        <v>6400</v>
      </c>
      <c r="C1244" s="141" t="s">
        <v>155</v>
      </c>
      <c r="D1244" s="168"/>
    </row>
    <row r="1245" spans="1:4" ht="12" hidden="1" customHeight="1" outlineLevel="1">
      <c r="A1245" s="155"/>
      <c r="B1245" s="156">
        <v>6500</v>
      </c>
      <c r="C1245" s="170" t="s">
        <v>209</v>
      </c>
      <c r="D1245" s="168"/>
    </row>
    <row r="1246" spans="1:4" ht="12" hidden="1" customHeight="1" outlineLevel="1">
      <c r="A1246" s="155"/>
      <c r="B1246" s="127">
        <v>7000</v>
      </c>
      <c r="C1246" s="128" t="s">
        <v>157</v>
      </c>
      <c r="D1246" s="129">
        <f>SUM(D1247:D1257)</f>
        <v>0</v>
      </c>
    </row>
    <row r="1247" spans="1:4" ht="12" hidden="1" customHeight="1" outlineLevel="1">
      <c r="A1247" s="155"/>
      <c r="B1247" s="171" t="s">
        <v>210</v>
      </c>
      <c r="C1247" s="172" t="s">
        <v>211</v>
      </c>
      <c r="D1247" s="168"/>
    </row>
    <row r="1248" spans="1:4" ht="12" hidden="1" customHeight="1" outlineLevel="1">
      <c r="A1248" s="155"/>
      <c r="B1248" s="171" t="s">
        <v>212</v>
      </c>
      <c r="C1248" s="172" t="s">
        <v>213</v>
      </c>
      <c r="D1248" s="168"/>
    </row>
    <row r="1249" spans="1:4" ht="12" hidden="1" customHeight="1" outlineLevel="1">
      <c r="A1249" s="155"/>
      <c r="B1249" s="171" t="s">
        <v>214</v>
      </c>
      <c r="C1249" s="172" t="s">
        <v>215</v>
      </c>
      <c r="D1249" s="168"/>
    </row>
    <row r="1250" spans="1:4" ht="12" hidden="1" customHeight="1" outlineLevel="1">
      <c r="A1250" s="155"/>
      <c r="B1250" s="171" t="s">
        <v>216</v>
      </c>
      <c r="C1250" s="172" t="s">
        <v>217</v>
      </c>
      <c r="D1250" s="168"/>
    </row>
    <row r="1251" spans="1:4" ht="12" hidden="1" customHeight="1" outlineLevel="1">
      <c r="A1251" s="155" t="s">
        <v>156</v>
      </c>
      <c r="B1251" s="171" t="s">
        <v>218</v>
      </c>
      <c r="C1251" s="172" t="s">
        <v>219</v>
      </c>
      <c r="D1251" s="168"/>
    </row>
    <row r="1252" spans="1:4" ht="12" hidden="1" customHeight="1" outlineLevel="1">
      <c r="A1252" s="155"/>
      <c r="B1252" s="156">
        <v>7220</v>
      </c>
      <c r="C1252" s="172" t="s">
        <v>162</v>
      </c>
      <c r="D1252" s="168"/>
    </row>
    <row r="1253" spans="1:4" ht="12" hidden="1" customHeight="1" outlineLevel="1">
      <c r="A1253" s="155"/>
      <c r="B1253" s="156">
        <v>7240</v>
      </c>
      <c r="C1253" s="172" t="s">
        <v>220</v>
      </c>
      <c r="D1253" s="168"/>
    </row>
    <row r="1254" spans="1:4" ht="12" hidden="1" customHeight="1" outlineLevel="1">
      <c r="A1254" s="155"/>
      <c r="B1254" s="156">
        <v>7260</v>
      </c>
      <c r="C1254" s="172" t="s">
        <v>221</v>
      </c>
      <c r="D1254" s="168"/>
    </row>
    <row r="1255" spans="1:4" ht="12" hidden="1" customHeight="1" outlineLevel="1">
      <c r="A1255" s="155"/>
      <c r="B1255" s="156">
        <v>7270</v>
      </c>
      <c r="C1255" s="172" t="s">
        <v>165</v>
      </c>
      <c r="D1255" s="168"/>
    </row>
    <row r="1256" spans="1:4" ht="12" hidden="1" customHeight="1" outlineLevel="1">
      <c r="A1256" s="155"/>
      <c r="B1256" s="173" t="s">
        <v>222</v>
      </c>
      <c r="C1256" s="174" t="s">
        <v>223</v>
      </c>
      <c r="D1256" s="168"/>
    </row>
    <row r="1257" spans="1:4" ht="12" hidden="1" customHeight="1" outlineLevel="1">
      <c r="A1257" s="155"/>
      <c r="B1257" s="173" t="s">
        <v>224</v>
      </c>
      <c r="C1257" s="175" t="s">
        <v>167</v>
      </c>
      <c r="D1257" s="168"/>
    </row>
    <row r="1258" spans="1:4" ht="12" hidden="1" customHeight="1" outlineLevel="1">
      <c r="A1258" s="155"/>
      <c r="B1258" s="177">
        <v>8000</v>
      </c>
      <c r="C1258" s="178" t="s">
        <v>168</v>
      </c>
      <c r="D1258" s="159">
        <f>SUM(D1259:D1260)</f>
        <v>0</v>
      </c>
    </row>
    <row r="1259" spans="1:4" ht="12" hidden="1" customHeight="1" outlineLevel="1">
      <c r="A1259" s="155" t="s">
        <v>81</v>
      </c>
      <c r="B1259" s="165">
        <v>8100</v>
      </c>
      <c r="C1259" s="180" t="s">
        <v>169</v>
      </c>
      <c r="D1259" s="203"/>
    </row>
    <row r="1260" spans="1:4" ht="12" hidden="1" customHeight="1" outlineLevel="1">
      <c r="A1260" s="155"/>
      <c r="B1260" s="165">
        <v>8900</v>
      </c>
      <c r="C1260" s="181" t="s">
        <v>225</v>
      </c>
      <c r="D1260" s="164"/>
    </row>
    <row r="1261" spans="1:4" ht="12" customHeight="1" collapsed="1">
      <c r="A1261" s="182" t="s">
        <v>275</v>
      </c>
      <c r="B1261" s="183"/>
      <c r="C1261" s="200" t="s">
        <v>276</v>
      </c>
      <c r="D1261" s="185">
        <f>D1262+D1279+D1300</f>
        <v>46322</v>
      </c>
    </row>
    <row r="1262" spans="1:4" ht="12" customHeight="1">
      <c r="A1262" s="148" t="s">
        <v>33</v>
      </c>
      <c r="B1262" s="149"/>
      <c r="C1262" s="150" t="s">
        <v>129</v>
      </c>
      <c r="D1262" s="151">
        <f>D1263+D1272+D1273+D1276+D1283+D1288+D1266</f>
        <v>46322</v>
      </c>
    </row>
    <row r="1263" spans="1:4" ht="12" customHeight="1">
      <c r="A1263" s="148" t="s">
        <v>130</v>
      </c>
      <c r="B1263" s="152">
        <v>1000</v>
      </c>
      <c r="C1263" s="153" t="s">
        <v>205</v>
      </c>
      <c r="D1263" s="154">
        <f>SUM(D1264:D1265)</f>
        <v>7927</v>
      </c>
    </row>
    <row r="1264" spans="1:4" ht="12" customHeight="1">
      <c r="A1264" s="155"/>
      <c r="B1264" s="156">
        <v>1100</v>
      </c>
      <c r="C1264" s="132" t="s">
        <v>132</v>
      </c>
      <c r="D1264" s="133">
        <v>6098</v>
      </c>
    </row>
    <row r="1265" spans="1:4" ht="12" customHeight="1">
      <c r="A1265" s="155"/>
      <c r="B1265" s="156">
        <v>1200</v>
      </c>
      <c r="C1265" s="141" t="s">
        <v>133</v>
      </c>
      <c r="D1265" s="133">
        <v>1829</v>
      </c>
    </row>
    <row r="1266" spans="1:4" ht="12" customHeight="1" outlineLevel="1">
      <c r="A1266" s="155"/>
      <c r="B1266" s="157">
        <v>2000</v>
      </c>
      <c r="C1266" s="158" t="s">
        <v>206</v>
      </c>
      <c r="D1266" s="159">
        <f>SUM(D1267:D1271)</f>
        <v>3620</v>
      </c>
    </row>
    <row r="1267" spans="1:4" ht="12" customHeight="1">
      <c r="A1267" s="155"/>
      <c r="B1267" s="156">
        <v>2100</v>
      </c>
      <c r="C1267" s="132" t="s">
        <v>134</v>
      </c>
      <c r="D1267" s="133"/>
    </row>
    <row r="1268" spans="1:4" ht="12" customHeight="1">
      <c r="A1268" s="155"/>
      <c r="B1268" s="156">
        <v>2200</v>
      </c>
      <c r="C1268" s="132" t="s">
        <v>135</v>
      </c>
      <c r="D1268" s="133">
        <v>3120</v>
      </c>
    </row>
    <row r="1269" spans="1:4" ht="12" customHeight="1">
      <c r="A1269" s="155"/>
      <c r="B1269" s="156">
        <v>2300</v>
      </c>
      <c r="C1269" s="132" t="s">
        <v>136</v>
      </c>
      <c r="D1269" s="133">
        <v>500</v>
      </c>
    </row>
    <row r="1270" spans="1:4" ht="12" hidden="1" customHeight="1" outlineLevel="1">
      <c r="A1270" s="155"/>
      <c r="B1270" s="156">
        <v>2400</v>
      </c>
      <c r="C1270" s="160" t="s">
        <v>207</v>
      </c>
      <c r="D1270" s="133"/>
    </row>
    <row r="1271" spans="1:4" ht="12" hidden="1" customHeight="1" outlineLevel="1">
      <c r="A1271" s="155"/>
      <c r="B1271" s="156">
        <v>2500</v>
      </c>
      <c r="C1271" s="160" t="s">
        <v>138</v>
      </c>
      <c r="D1271" s="133"/>
    </row>
    <row r="1272" spans="1:4" ht="12" hidden="1" customHeight="1" outlineLevel="1">
      <c r="A1272" s="155"/>
      <c r="B1272" s="127">
        <v>2275</v>
      </c>
      <c r="C1272" s="161" t="s">
        <v>108</v>
      </c>
      <c r="D1272" s="154"/>
    </row>
    <row r="1273" spans="1:4" ht="12" customHeight="1" collapsed="1">
      <c r="A1273" s="155"/>
      <c r="B1273" s="127">
        <v>3000</v>
      </c>
      <c r="C1273" s="162" t="s">
        <v>140</v>
      </c>
      <c r="D1273" s="159">
        <f>SUM(D1274:D1275)</f>
        <v>34775</v>
      </c>
    </row>
    <row r="1274" spans="1:4" ht="12" customHeight="1">
      <c r="A1274" s="155"/>
      <c r="B1274" s="156">
        <v>3200</v>
      </c>
      <c r="C1274" s="163" t="s">
        <v>208</v>
      </c>
      <c r="D1274" s="168">
        <v>34775</v>
      </c>
    </row>
    <row r="1275" spans="1:4" ht="12" hidden="1" customHeight="1" outlineLevel="1">
      <c r="A1275" s="155"/>
      <c r="B1275" s="165">
        <v>3300</v>
      </c>
      <c r="C1275" s="166" t="s">
        <v>142</v>
      </c>
      <c r="D1275" s="202"/>
    </row>
    <row r="1276" spans="1:4" ht="12" hidden="1" customHeight="1" outlineLevel="1">
      <c r="A1276" s="155"/>
      <c r="B1276" s="127">
        <v>4000</v>
      </c>
      <c r="C1276" s="167" t="s">
        <v>144</v>
      </c>
      <c r="D1276" s="159">
        <f>SUM(D1277:D1278)</f>
        <v>0</v>
      </c>
    </row>
    <row r="1277" spans="1:4" ht="15" hidden="1" customHeight="1" outlineLevel="1">
      <c r="A1277" s="155" t="s">
        <v>139</v>
      </c>
      <c r="B1277" s="156">
        <v>4200</v>
      </c>
      <c r="C1277" s="132" t="s">
        <v>145</v>
      </c>
      <c r="D1277" s="168"/>
    </row>
    <row r="1278" spans="1:4" ht="13.5" hidden="1" customHeight="1" outlineLevel="1">
      <c r="A1278" s="155"/>
      <c r="B1278" s="156">
        <v>4300</v>
      </c>
      <c r="C1278" s="132" t="s">
        <v>146</v>
      </c>
      <c r="D1278" s="168"/>
    </row>
    <row r="1279" spans="1:4" ht="12" hidden="1" customHeight="1" outlineLevel="1">
      <c r="A1279" s="155"/>
      <c r="B1279" s="127">
        <v>5000</v>
      </c>
      <c r="C1279" s="128" t="s">
        <v>148</v>
      </c>
      <c r="D1279" s="159">
        <f>SUM(D1280:D1282)</f>
        <v>0</v>
      </c>
    </row>
    <row r="1280" spans="1:4" ht="12" hidden="1" customHeight="1" outlineLevel="1">
      <c r="A1280" s="155" t="s">
        <v>143</v>
      </c>
      <c r="B1280" s="156">
        <v>5100</v>
      </c>
      <c r="C1280" s="132" t="s">
        <v>149</v>
      </c>
      <c r="D1280" s="168"/>
    </row>
    <row r="1281" spans="1:5" ht="12" hidden="1" customHeight="1" outlineLevel="1">
      <c r="A1281" s="155"/>
      <c r="B1281" s="156">
        <v>5200</v>
      </c>
      <c r="C1281" s="132" t="s">
        <v>150</v>
      </c>
      <c r="D1281" s="168">
        <v>0</v>
      </c>
    </row>
    <row r="1282" spans="1:5" ht="12" hidden="1" customHeight="1" outlineLevel="1">
      <c r="A1282" s="155"/>
      <c r="B1282" s="169">
        <v>5300</v>
      </c>
      <c r="C1282" s="140" t="s">
        <v>151</v>
      </c>
      <c r="D1282" s="168"/>
    </row>
    <row r="1283" spans="1:5" ht="12" hidden="1" customHeight="1" outlineLevel="1">
      <c r="A1283" s="155" t="s">
        <v>147</v>
      </c>
      <c r="B1283" s="127">
        <v>6000</v>
      </c>
      <c r="C1283" s="128" t="s">
        <v>152</v>
      </c>
      <c r="D1283" s="159">
        <f>SUM(D1284:D1286)</f>
        <v>0</v>
      </c>
    </row>
    <row r="1284" spans="1:5" ht="12" hidden="1" customHeight="1" outlineLevel="1">
      <c r="A1284" s="155"/>
      <c r="B1284" s="156">
        <v>6200</v>
      </c>
      <c r="C1284" s="132" t="s">
        <v>153</v>
      </c>
      <c r="D1284" s="168"/>
    </row>
    <row r="1285" spans="1:5" ht="12" hidden="1" customHeight="1" outlineLevel="1">
      <c r="A1285" s="155"/>
      <c r="B1285" s="156">
        <v>6300</v>
      </c>
      <c r="C1285" s="132" t="s">
        <v>154</v>
      </c>
      <c r="D1285" s="168"/>
    </row>
    <row r="1286" spans="1:5" ht="12" hidden="1" customHeight="1" outlineLevel="1">
      <c r="A1286" s="155"/>
      <c r="B1286" s="156">
        <v>6400</v>
      </c>
      <c r="C1286" s="141" t="s">
        <v>155</v>
      </c>
      <c r="D1286" s="168"/>
    </row>
    <row r="1287" spans="1:5" ht="12" hidden="1" customHeight="1" outlineLevel="1">
      <c r="A1287" s="155"/>
      <c r="B1287" s="156">
        <v>6500</v>
      </c>
      <c r="C1287" s="170" t="s">
        <v>209</v>
      </c>
      <c r="D1287" s="168"/>
    </row>
    <row r="1288" spans="1:5" ht="12" hidden="1" customHeight="1" outlineLevel="1">
      <c r="A1288" s="155" t="s">
        <v>139</v>
      </c>
      <c r="B1288" s="127">
        <v>7000</v>
      </c>
      <c r="C1288" s="128" t="s">
        <v>157</v>
      </c>
      <c r="D1288" s="129">
        <f>SUM(D1289:D1299)</f>
        <v>0</v>
      </c>
    </row>
    <row r="1289" spans="1:5" ht="12" hidden="1" customHeight="1" outlineLevel="1">
      <c r="A1289" s="155"/>
      <c r="B1289" s="171" t="s">
        <v>210</v>
      </c>
      <c r="C1289" s="172" t="s">
        <v>211</v>
      </c>
      <c r="D1289" s="168"/>
    </row>
    <row r="1290" spans="1:5" ht="12" hidden="1" customHeight="1" outlineLevel="1">
      <c r="A1290" s="155"/>
      <c r="B1290" s="171" t="s">
        <v>212</v>
      </c>
      <c r="C1290" s="172" t="s">
        <v>213</v>
      </c>
      <c r="D1290" s="168"/>
    </row>
    <row r="1291" spans="1:5" ht="12" hidden="1" customHeight="1" outlineLevel="1">
      <c r="A1291" s="155"/>
      <c r="B1291" s="171" t="s">
        <v>214</v>
      </c>
      <c r="C1291" s="172" t="s">
        <v>215</v>
      </c>
      <c r="D1291" s="168"/>
    </row>
    <row r="1292" spans="1:5" ht="12" hidden="1" customHeight="1" outlineLevel="1">
      <c r="A1292" s="155" t="s">
        <v>156</v>
      </c>
      <c r="B1292" s="171" t="s">
        <v>216</v>
      </c>
      <c r="C1292" s="172" t="s">
        <v>217</v>
      </c>
      <c r="D1292" s="168"/>
    </row>
    <row r="1293" spans="1:5" ht="12" hidden="1" customHeight="1" outlineLevel="1">
      <c r="A1293" s="155"/>
      <c r="B1293" s="171" t="s">
        <v>218</v>
      </c>
      <c r="C1293" s="172" t="s">
        <v>219</v>
      </c>
      <c r="D1293" s="168"/>
    </row>
    <row r="1294" spans="1:5" ht="12" hidden="1" customHeight="1" outlineLevel="1">
      <c r="A1294" s="155"/>
      <c r="B1294" s="156">
        <v>7220</v>
      </c>
      <c r="C1294" s="172" t="s">
        <v>162</v>
      </c>
      <c r="D1294" s="168"/>
      <c r="E1294" s="113"/>
    </row>
    <row r="1295" spans="1:5" ht="12" hidden="1" customHeight="1" outlineLevel="1">
      <c r="A1295" s="155"/>
      <c r="B1295" s="156">
        <v>7240</v>
      </c>
      <c r="C1295" s="172" t="s">
        <v>220</v>
      </c>
      <c r="D1295" s="168"/>
      <c r="E1295" s="113"/>
    </row>
    <row r="1296" spans="1:5" ht="12" hidden="1" customHeight="1" outlineLevel="1">
      <c r="A1296" s="155"/>
      <c r="B1296" s="156">
        <v>7260</v>
      </c>
      <c r="C1296" s="172" t="s">
        <v>221</v>
      </c>
      <c r="D1296" s="168"/>
      <c r="E1296" s="113"/>
    </row>
    <row r="1297" spans="1:5" ht="12" hidden="1" customHeight="1" outlineLevel="1">
      <c r="A1297" s="155"/>
      <c r="B1297" s="156">
        <v>7270</v>
      </c>
      <c r="C1297" s="172" t="s">
        <v>165</v>
      </c>
      <c r="D1297" s="168"/>
      <c r="E1297" s="113"/>
    </row>
    <row r="1298" spans="1:5" ht="12" hidden="1" customHeight="1" outlineLevel="1">
      <c r="A1298" s="155"/>
      <c r="B1298" s="173" t="s">
        <v>222</v>
      </c>
      <c r="C1298" s="174" t="s">
        <v>223</v>
      </c>
      <c r="D1298" s="168"/>
      <c r="E1298" s="113"/>
    </row>
    <row r="1299" spans="1:5" ht="12" hidden="1" customHeight="1" outlineLevel="1">
      <c r="A1299" s="155"/>
      <c r="B1299" s="173" t="s">
        <v>224</v>
      </c>
      <c r="C1299" s="175" t="s">
        <v>167</v>
      </c>
      <c r="D1299" s="168"/>
      <c r="E1299" s="113"/>
    </row>
    <row r="1300" spans="1:5" ht="12" hidden="1" customHeight="1" outlineLevel="1">
      <c r="A1300" s="155" t="s">
        <v>81</v>
      </c>
      <c r="B1300" s="177">
        <v>8000</v>
      </c>
      <c r="C1300" s="178" t="s">
        <v>168</v>
      </c>
      <c r="D1300" s="159">
        <f>SUM(D1301:D1302)</f>
        <v>0</v>
      </c>
      <c r="E1300" s="113"/>
    </row>
    <row r="1301" spans="1:5" ht="12" hidden="1" customHeight="1" outlineLevel="1">
      <c r="A1301" s="155"/>
      <c r="B1301" s="165">
        <v>8100</v>
      </c>
      <c r="C1301" s="180" t="s">
        <v>169</v>
      </c>
      <c r="D1301" s="203"/>
      <c r="E1301" s="113"/>
    </row>
    <row r="1302" spans="1:5" ht="12" hidden="1" customHeight="1" outlineLevel="1">
      <c r="A1302" s="155"/>
      <c r="B1302" s="165">
        <v>8900</v>
      </c>
      <c r="C1302" s="181" t="s">
        <v>225</v>
      </c>
      <c r="D1302" s="164"/>
      <c r="E1302" s="113"/>
    </row>
    <row r="1303" spans="1:5" ht="17.100000000000001" customHeight="1" collapsed="1">
      <c r="A1303" s="221" t="s">
        <v>121</v>
      </c>
      <c r="B1303" s="222"/>
      <c r="C1303" s="223" t="s">
        <v>277</v>
      </c>
      <c r="D1303" s="195">
        <f>D1304+D1321+D1342</f>
        <v>15140560</v>
      </c>
      <c r="E1303" s="225"/>
    </row>
    <row r="1304" spans="1:5" ht="12" customHeight="1">
      <c r="A1304" s="148" t="s">
        <v>33</v>
      </c>
      <c r="B1304" s="149"/>
      <c r="C1304" s="150" t="s">
        <v>129</v>
      </c>
      <c r="D1304" s="151">
        <f>D1305+D1314+D1315+D1318+D1325+D1330+D1308</f>
        <v>3171336</v>
      </c>
      <c r="E1304" s="113"/>
    </row>
    <row r="1305" spans="1:5" ht="12" customHeight="1">
      <c r="A1305" s="148" t="s">
        <v>130</v>
      </c>
      <c r="B1305" s="152">
        <v>1000</v>
      </c>
      <c r="C1305" s="153" t="s">
        <v>205</v>
      </c>
      <c r="D1305" s="154">
        <f>SUM(D1306:D1307)</f>
        <v>1181165</v>
      </c>
      <c r="E1305" s="113"/>
    </row>
    <row r="1306" spans="1:5" ht="12" customHeight="1">
      <c r="A1306" s="155"/>
      <c r="B1306" s="156">
        <v>1100</v>
      </c>
      <c r="C1306" s="132" t="s">
        <v>132</v>
      </c>
      <c r="D1306" s="133">
        <f>D1348+D1390+D1642+D1684</f>
        <v>914194</v>
      </c>
      <c r="E1306" s="113"/>
    </row>
    <row r="1307" spans="1:5" ht="12" customHeight="1">
      <c r="A1307" s="155"/>
      <c r="B1307" s="156">
        <v>1200</v>
      </c>
      <c r="C1307" s="141" t="s">
        <v>133</v>
      </c>
      <c r="D1307" s="133">
        <f>D1349+D1391+D1643+D1685</f>
        <v>266971</v>
      </c>
      <c r="E1307" s="113"/>
    </row>
    <row r="1308" spans="1:5" ht="12" customHeight="1">
      <c r="A1308" s="155"/>
      <c r="B1308" s="157">
        <v>2000</v>
      </c>
      <c r="C1308" s="158" t="s">
        <v>206</v>
      </c>
      <c r="D1308" s="159">
        <f>SUM(D1309:D1313)</f>
        <v>708031</v>
      </c>
      <c r="E1308" s="113"/>
    </row>
    <row r="1309" spans="1:5" ht="12" customHeight="1">
      <c r="A1309" s="155"/>
      <c r="B1309" s="156">
        <v>2100</v>
      </c>
      <c r="C1309" s="132" t="s">
        <v>134</v>
      </c>
      <c r="D1309" s="133">
        <f>D1351+D1393+D1645+D1687</f>
        <v>3048</v>
      </c>
      <c r="E1309" s="113"/>
    </row>
    <row r="1310" spans="1:5" ht="12" customHeight="1">
      <c r="A1310" s="155"/>
      <c r="B1310" s="156">
        <v>2200</v>
      </c>
      <c r="C1310" s="132" t="s">
        <v>135</v>
      </c>
      <c r="D1310" s="226">
        <f>D1352+D1394+D1646+D1688</f>
        <v>570460</v>
      </c>
    </row>
    <row r="1311" spans="1:5" ht="12" customHeight="1">
      <c r="A1311" s="155"/>
      <c r="B1311" s="156">
        <v>2300</v>
      </c>
      <c r="C1311" s="132" t="s">
        <v>136</v>
      </c>
      <c r="D1311" s="133">
        <f>D1353+D1395+D1647+D1689</f>
        <v>121339</v>
      </c>
    </row>
    <row r="1312" spans="1:5" ht="12" customHeight="1">
      <c r="A1312" s="155"/>
      <c r="B1312" s="156">
        <v>2400</v>
      </c>
      <c r="C1312" s="160" t="s">
        <v>207</v>
      </c>
      <c r="D1312" s="133">
        <f>D1354+D1396+D1648+D1690</f>
        <v>4684</v>
      </c>
    </row>
    <row r="1313" spans="1:4" ht="12" customHeight="1">
      <c r="A1313" s="155"/>
      <c r="B1313" s="156">
        <v>2500</v>
      </c>
      <c r="C1313" s="160" t="s">
        <v>138</v>
      </c>
      <c r="D1313" s="133">
        <f>D1355+D1397+D1649+D1691</f>
        <v>8500</v>
      </c>
    </row>
    <row r="1314" spans="1:4" ht="12" customHeight="1">
      <c r="A1314" s="155"/>
      <c r="B1314" s="127">
        <v>2275</v>
      </c>
      <c r="C1314" s="161" t="s">
        <v>108</v>
      </c>
      <c r="D1314" s="159">
        <f>D1440+D1482+D1524+D1608+D1356+D1692</f>
        <v>0</v>
      </c>
    </row>
    <row r="1315" spans="1:4" ht="12" customHeight="1">
      <c r="A1315" s="400" t="s">
        <v>139</v>
      </c>
      <c r="B1315" s="411">
        <v>3000</v>
      </c>
      <c r="C1315" s="412" t="s">
        <v>140</v>
      </c>
      <c r="D1315" s="196">
        <f>SUM(D1316:D1317)</f>
        <v>1182140</v>
      </c>
    </row>
    <row r="1316" spans="1:4" ht="12" customHeight="1">
      <c r="A1316" s="155"/>
      <c r="B1316" s="156">
        <v>3200</v>
      </c>
      <c r="C1316" s="163" t="s">
        <v>208</v>
      </c>
      <c r="D1316" s="133">
        <f>D1358+D1400+D1652+D1694</f>
        <v>1182140</v>
      </c>
    </row>
    <row r="1317" spans="1:4" ht="12" hidden="1" customHeight="1" outlineLevel="1">
      <c r="A1317" s="155"/>
      <c r="B1317" s="165">
        <v>3300</v>
      </c>
      <c r="C1317" s="166" t="s">
        <v>142</v>
      </c>
      <c r="D1317" s="133">
        <f>D1359+D1401+D1653+D1695</f>
        <v>0</v>
      </c>
    </row>
    <row r="1318" spans="1:4" ht="12" hidden="1" customHeight="1" outlineLevel="1">
      <c r="A1318" s="155" t="s">
        <v>143</v>
      </c>
      <c r="B1318" s="127">
        <v>4000</v>
      </c>
      <c r="C1318" s="167" t="s">
        <v>144</v>
      </c>
      <c r="D1318" s="129">
        <f>SUM(D1319:D1320)</f>
        <v>0</v>
      </c>
    </row>
    <row r="1319" spans="1:4" ht="12" hidden="1" customHeight="1" outlineLevel="1">
      <c r="A1319" s="155"/>
      <c r="B1319" s="156">
        <v>4200</v>
      </c>
      <c r="C1319" s="132" t="s">
        <v>145</v>
      </c>
      <c r="D1319" s="133">
        <f>D1361+D1403+D1655+D1697</f>
        <v>0</v>
      </c>
    </row>
    <row r="1320" spans="1:4" ht="12" hidden="1" customHeight="1" outlineLevel="1">
      <c r="A1320" s="155"/>
      <c r="B1320" s="156">
        <v>4300</v>
      </c>
      <c r="C1320" s="132" t="s">
        <v>146</v>
      </c>
      <c r="D1320" s="133">
        <f>D1362+D1404+D1656+D1698</f>
        <v>0</v>
      </c>
    </row>
    <row r="1321" spans="1:4" ht="12" customHeight="1" collapsed="1">
      <c r="A1321" s="155" t="s">
        <v>147</v>
      </c>
      <c r="B1321" s="127">
        <v>5000</v>
      </c>
      <c r="C1321" s="128" t="s">
        <v>148</v>
      </c>
      <c r="D1321" s="129">
        <f>SUM(D1322:D1324)</f>
        <v>11969224</v>
      </c>
    </row>
    <row r="1322" spans="1:4" ht="12" customHeight="1">
      <c r="A1322" s="155"/>
      <c r="B1322" s="156">
        <v>5100</v>
      </c>
      <c r="C1322" s="132" t="s">
        <v>149</v>
      </c>
      <c r="D1322" s="133">
        <f>D1364+D1406+D1658+D1700</f>
        <v>1918</v>
      </c>
    </row>
    <row r="1323" spans="1:4" ht="12" customHeight="1">
      <c r="A1323" s="155"/>
      <c r="B1323" s="156">
        <v>5200</v>
      </c>
      <c r="C1323" s="132" t="s">
        <v>150</v>
      </c>
      <c r="D1323" s="133">
        <f>D1365+D1407+D1659+D1701</f>
        <v>11967306</v>
      </c>
    </row>
    <row r="1324" spans="1:4" ht="12" hidden="1" customHeight="1" outlineLevel="1">
      <c r="A1324" s="155"/>
      <c r="B1324" s="169">
        <v>5300</v>
      </c>
      <c r="C1324" s="140" t="s">
        <v>151</v>
      </c>
      <c r="D1324" s="133">
        <f>D1366+D1408+D1660+D1702</f>
        <v>0</v>
      </c>
    </row>
    <row r="1325" spans="1:4" ht="12" hidden="1" customHeight="1" outlineLevel="1" collapsed="1">
      <c r="A1325" s="155" t="s">
        <v>139</v>
      </c>
      <c r="B1325" s="127">
        <v>6000</v>
      </c>
      <c r="C1325" s="128" t="s">
        <v>152</v>
      </c>
      <c r="D1325" s="129">
        <f>SUM(D1326:D1328)</f>
        <v>0</v>
      </c>
    </row>
    <row r="1326" spans="1:4" ht="12" hidden="1" customHeight="1" outlineLevel="1">
      <c r="A1326" s="155"/>
      <c r="B1326" s="156">
        <v>6200</v>
      </c>
      <c r="C1326" s="132" t="s">
        <v>153</v>
      </c>
      <c r="D1326" s="129">
        <f>D1368+D1410+D1662+D1704</f>
        <v>0</v>
      </c>
    </row>
    <row r="1327" spans="1:4" ht="12" hidden="1" customHeight="1" outlineLevel="1">
      <c r="A1327" s="155"/>
      <c r="B1327" s="156">
        <v>6300</v>
      </c>
      <c r="C1327" s="132" t="s">
        <v>154</v>
      </c>
      <c r="D1327" s="129">
        <f>D1369+D1411+D1663+D1705</f>
        <v>0</v>
      </c>
    </row>
    <row r="1328" spans="1:4" ht="12" hidden="1" customHeight="1" outlineLevel="1">
      <c r="A1328" s="155"/>
      <c r="B1328" s="156">
        <v>6400</v>
      </c>
      <c r="C1328" s="141" t="s">
        <v>155</v>
      </c>
      <c r="D1328" s="129">
        <f>D1370+D1412+D1664+D1706</f>
        <v>0</v>
      </c>
    </row>
    <row r="1329" spans="1:4" ht="12" hidden="1" customHeight="1" outlineLevel="1">
      <c r="A1329" s="155"/>
      <c r="B1329" s="156">
        <v>6500</v>
      </c>
      <c r="C1329" s="170" t="s">
        <v>209</v>
      </c>
      <c r="D1329" s="129"/>
    </row>
    <row r="1330" spans="1:4" ht="12" customHeight="1" collapsed="1">
      <c r="A1330" s="155"/>
      <c r="B1330" s="127">
        <v>7000</v>
      </c>
      <c r="C1330" s="128" t="s">
        <v>157</v>
      </c>
      <c r="D1330" s="159">
        <f>SUM(D1331:D1341)</f>
        <v>100000</v>
      </c>
    </row>
    <row r="1331" spans="1:4" ht="12" hidden="1" customHeight="1" outlineLevel="1">
      <c r="A1331" s="155"/>
      <c r="B1331" s="171" t="s">
        <v>210</v>
      </c>
      <c r="C1331" s="172" t="s">
        <v>211</v>
      </c>
      <c r="D1331" s="133">
        <f t="shared" ref="D1331:D1341" si="11">D1373+D1415+D1667+D1709</f>
        <v>0</v>
      </c>
    </row>
    <row r="1332" spans="1:4" ht="12" hidden="1" customHeight="1" outlineLevel="1" collapsed="1">
      <c r="A1332" s="155"/>
      <c r="B1332" s="171" t="s">
        <v>212</v>
      </c>
      <c r="C1332" s="172" t="s">
        <v>213</v>
      </c>
      <c r="D1332" s="133">
        <f t="shared" si="11"/>
        <v>0</v>
      </c>
    </row>
    <row r="1333" spans="1:4" ht="12" hidden="1" customHeight="1" outlineLevel="1">
      <c r="A1333" s="155" t="s">
        <v>156</v>
      </c>
      <c r="B1333" s="171" t="s">
        <v>214</v>
      </c>
      <c r="C1333" s="172" t="s">
        <v>215</v>
      </c>
      <c r="D1333" s="129">
        <f t="shared" si="11"/>
        <v>0</v>
      </c>
    </row>
    <row r="1334" spans="1:4" ht="12" hidden="1" customHeight="1" outlineLevel="1">
      <c r="A1334" s="155"/>
      <c r="B1334" s="171" t="s">
        <v>216</v>
      </c>
      <c r="C1334" s="172" t="s">
        <v>217</v>
      </c>
      <c r="D1334" s="133">
        <f t="shared" si="11"/>
        <v>0</v>
      </c>
    </row>
    <row r="1335" spans="1:4" ht="12" hidden="1" customHeight="1" outlineLevel="1">
      <c r="A1335" s="155"/>
      <c r="B1335" s="171" t="s">
        <v>218</v>
      </c>
      <c r="C1335" s="172" t="s">
        <v>219</v>
      </c>
      <c r="D1335" s="133">
        <f t="shared" si="11"/>
        <v>0</v>
      </c>
    </row>
    <row r="1336" spans="1:4" ht="12" hidden="1" customHeight="1" outlineLevel="1">
      <c r="A1336" s="155"/>
      <c r="B1336" s="156">
        <v>7220</v>
      </c>
      <c r="C1336" s="172" t="s">
        <v>162</v>
      </c>
      <c r="D1336" s="133">
        <f t="shared" si="11"/>
        <v>0</v>
      </c>
    </row>
    <row r="1337" spans="1:4" ht="12" hidden="1" customHeight="1" outlineLevel="1">
      <c r="A1337" s="155"/>
      <c r="B1337" s="156">
        <v>7240</v>
      </c>
      <c r="C1337" s="172" t="s">
        <v>220</v>
      </c>
      <c r="D1337" s="133">
        <f t="shared" si="11"/>
        <v>0</v>
      </c>
    </row>
    <row r="1338" spans="1:4" ht="12" hidden="1" customHeight="1" outlineLevel="1" collapsed="1">
      <c r="A1338" s="155"/>
      <c r="B1338" s="156">
        <v>7260</v>
      </c>
      <c r="C1338" s="172" t="s">
        <v>221</v>
      </c>
      <c r="D1338" s="133">
        <f t="shared" si="11"/>
        <v>0</v>
      </c>
    </row>
    <row r="1339" spans="1:4" ht="12" customHeight="1" collapsed="1">
      <c r="A1339" s="155"/>
      <c r="B1339" s="156">
        <v>7270</v>
      </c>
      <c r="C1339" s="172" t="s">
        <v>165</v>
      </c>
      <c r="D1339" s="133">
        <f t="shared" si="11"/>
        <v>100000</v>
      </c>
    </row>
    <row r="1340" spans="1:4" ht="25.5" hidden="1" customHeight="1" outlineLevel="1">
      <c r="A1340" s="155"/>
      <c r="B1340" s="173" t="s">
        <v>222</v>
      </c>
      <c r="C1340" s="174" t="s">
        <v>223</v>
      </c>
      <c r="D1340" s="133">
        <f t="shared" si="11"/>
        <v>0</v>
      </c>
    </row>
    <row r="1341" spans="1:4" ht="12" hidden="1" customHeight="1" outlineLevel="1">
      <c r="A1341" s="155"/>
      <c r="B1341" s="173" t="s">
        <v>224</v>
      </c>
      <c r="C1341" s="175" t="s">
        <v>167</v>
      </c>
      <c r="D1341" s="133">
        <f t="shared" si="11"/>
        <v>0</v>
      </c>
    </row>
    <row r="1342" spans="1:4" ht="12" hidden="1" customHeight="1" outlineLevel="1" collapsed="1">
      <c r="A1342" s="155" t="s">
        <v>81</v>
      </c>
      <c r="B1342" s="177">
        <v>8000</v>
      </c>
      <c r="C1342" s="178" t="s">
        <v>168</v>
      </c>
      <c r="D1342" s="159">
        <f>SUM(D1343:D1344)</f>
        <v>0</v>
      </c>
    </row>
    <row r="1343" spans="1:4" ht="12" hidden="1" customHeight="1" outlineLevel="1">
      <c r="A1343" s="155"/>
      <c r="B1343" s="165">
        <v>8100</v>
      </c>
      <c r="C1343" s="180" t="s">
        <v>169</v>
      </c>
      <c r="D1343" s="168">
        <f>D1385+D1427+D1679+D1721</f>
        <v>0</v>
      </c>
    </row>
    <row r="1344" spans="1:4" ht="12" hidden="1" customHeight="1" outlineLevel="1">
      <c r="A1344" s="155"/>
      <c r="B1344" s="165">
        <v>8900</v>
      </c>
      <c r="C1344" s="181" t="s">
        <v>225</v>
      </c>
      <c r="D1344" s="168">
        <f>D1386+D1428+D1680+D1722</f>
        <v>0</v>
      </c>
    </row>
    <row r="1345" spans="1:4" ht="12" customHeight="1" collapsed="1">
      <c r="A1345" s="182" t="s">
        <v>278</v>
      </c>
      <c r="B1345" s="183"/>
      <c r="C1345" s="184" t="s">
        <v>279</v>
      </c>
      <c r="D1345" s="185">
        <f>D1346+D1363+D1380</f>
        <v>7804995</v>
      </c>
    </row>
    <row r="1346" spans="1:4" ht="12" customHeight="1">
      <c r="A1346" s="148" t="s">
        <v>33</v>
      </c>
      <c r="B1346" s="149"/>
      <c r="C1346" s="150" t="s">
        <v>129</v>
      </c>
      <c r="D1346" s="151">
        <f>D1347+D1356+D1357+D1360+D1367+D1372+D1350</f>
        <v>926881</v>
      </c>
    </row>
    <row r="1347" spans="1:4" ht="12" hidden="1" customHeight="1" outlineLevel="1">
      <c r="A1347" s="148" t="s">
        <v>130</v>
      </c>
      <c r="B1347" s="152">
        <v>1000</v>
      </c>
      <c r="C1347" s="153" t="s">
        <v>205</v>
      </c>
      <c r="D1347" s="154">
        <f>SUM(D1348:D1349)</f>
        <v>0</v>
      </c>
    </row>
    <row r="1348" spans="1:4" ht="12" hidden="1" customHeight="1" outlineLevel="1">
      <c r="A1348" s="155"/>
      <c r="B1348" s="156">
        <v>1100</v>
      </c>
      <c r="C1348" s="132" t="s">
        <v>132</v>
      </c>
      <c r="D1348" s="133">
        <v>0</v>
      </c>
    </row>
    <row r="1349" spans="1:4" ht="12" hidden="1" customHeight="1" outlineLevel="1">
      <c r="A1349" s="155"/>
      <c r="B1349" s="156">
        <v>1200</v>
      </c>
      <c r="C1349" s="141" t="s">
        <v>133</v>
      </c>
      <c r="D1349" s="133">
        <v>0</v>
      </c>
    </row>
    <row r="1350" spans="1:4" ht="12" hidden="1" customHeight="1" outlineLevel="1">
      <c r="A1350" s="155"/>
      <c r="B1350" s="157">
        <v>2000</v>
      </c>
      <c r="C1350" s="158" t="s">
        <v>206</v>
      </c>
      <c r="D1350" s="159">
        <f>SUM(D1351:D1355)</f>
        <v>76778</v>
      </c>
    </row>
    <row r="1351" spans="1:4" ht="12" hidden="1" customHeight="1" outlineLevel="1" collapsed="1">
      <c r="A1351" s="155"/>
      <c r="B1351" s="156">
        <v>2100</v>
      </c>
      <c r="C1351" s="132" t="s">
        <v>134</v>
      </c>
      <c r="D1351" s="133">
        <v>0</v>
      </c>
    </row>
    <row r="1352" spans="1:4" ht="12" hidden="1" customHeight="1" outlineLevel="1">
      <c r="A1352" s="155"/>
      <c r="B1352" s="156">
        <v>2200</v>
      </c>
      <c r="C1352" s="132" t="s">
        <v>135</v>
      </c>
      <c r="D1352" s="133">
        <v>23800</v>
      </c>
    </row>
    <row r="1353" spans="1:4" ht="12" customHeight="1" collapsed="1">
      <c r="A1353" s="155"/>
      <c r="B1353" s="156">
        <v>2300</v>
      </c>
      <c r="C1353" s="132" t="s">
        <v>136</v>
      </c>
      <c r="D1353" s="133">
        <v>52978</v>
      </c>
    </row>
    <row r="1354" spans="1:4" ht="12" hidden="1" customHeight="1" outlineLevel="1">
      <c r="A1354" s="155"/>
      <c r="B1354" s="156">
        <v>2400</v>
      </c>
      <c r="C1354" s="160" t="s">
        <v>207</v>
      </c>
      <c r="D1354" s="133">
        <v>0</v>
      </c>
    </row>
    <row r="1355" spans="1:4" ht="12" hidden="1" customHeight="1" outlineLevel="1">
      <c r="A1355" s="155"/>
      <c r="B1355" s="156">
        <v>2500</v>
      </c>
      <c r="C1355" s="160" t="s">
        <v>138</v>
      </c>
      <c r="D1355" s="133">
        <v>0</v>
      </c>
    </row>
    <row r="1356" spans="1:4" ht="12" hidden="1" customHeight="1" outlineLevel="1">
      <c r="A1356" s="155"/>
      <c r="B1356" s="127">
        <v>2275</v>
      </c>
      <c r="C1356" s="161" t="s">
        <v>108</v>
      </c>
      <c r="D1356" s="154"/>
    </row>
    <row r="1357" spans="1:4" ht="12" customHeight="1" collapsed="1">
      <c r="A1357" s="155" t="s">
        <v>139</v>
      </c>
      <c r="B1357" s="127">
        <v>3000</v>
      </c>
      <c r="C1357" s="162" t="s">
        <v>140</v>
      </c>
      <c r="D1357" s="159">
        <f>SUM(D1358:D1359)</f>
        <v>850103</v>
      </c>
    </row>
    <row r="1358" spans="1:4" ht="12" customHeight="1">
      <c r="A1358" s="155"/>
      <c r="B1358" s="156">
        <v>3200</v>
      </c>
      <c r="C1358" s="163" t="s">
        <v>208</v>
      </c>
      <c r="D1358" s="168">
        <v>850103</v>
      </c>
    </row>
    <row r="1359" spans="1:4" ht="12" hidden="1" customHeight="1" outlineLevel="1">
      <c r="A1359" s="155"/>
      <c r="B1359" s="165">
        <v>3300</v>
      </c>
      <c r="C1359" s="166" t="s">
        <v>142</v>
      </c>
      <c r="D1359" s="202">
        <v>0</v>
      </c>
    </row>
    <row r="1360" spans="1:4" ht="12" hidden="1" customHeight="1" outlineLevel="1">
      <c r="A1360" s="155" t="s">
        <v>143</v>
      </c>
      <c r="B1360" s="127">
        <v>4000</v>
      </c>
      <c r="C1360" s="167" t="s">
        <v>144</v>
      </c>
      <c r="D1360" s="159">
        <f>SUM(D1361:D1362)</f>
        <v>0</v>
      </c>
    </row>
    <row r="1361" spans="1:4" ht="12" hidden="1" customHeight="1" outlineLevel="1">
      <c r="A1361" s="155"/>
      <c r="B1361" s="156">
        <v>4200</v>
      </c>
      <c r="C1361" s="132" t="s">
        <v>145</v>
      </c>
      <c r="D1361" s="168"/>
    </row>
    <row r="1362" spans="1:4" ht="12" hidden="1" customHeight="1" outlineLevel="1">
      <c r="A1362" s="155"/>
      <c r="B1362" s="156">
        <v>4300</v>
      </c>
      <c r="C1362" s="132" t="s">
        <v>146</v>
      </c>
      <c r="D1362" s="168"/>
    </row>
    <row r="1363" spans="1:4" ht="12" customHeight="1" collapsed="1">
      <c r="A1363" s="155" t="s">
        <v>147</v>
      </c>
      <c r="B1363" s="127">
        <v>5000</v>
      </c>
      <c r="C1363" s="128" t="s">
        <v>148</v>
      </c>
      <c r="D1363" s="159">
        <f>SUM(D1364:D1366)</f>
        <v>6878114</v>
      </c>
    </row>
    <row r="1364" spans="1:4" ht="12" hidden="1" customHeight="1" outlineLevel="1">
      <c r="A1364" s="155"/>
      <c r="B1364" s="156">
        <v>5100</v>
      </c>
      <c r="C1364" s="132" t="s">
        <v>149</v>
      </c>
      <c r="D1364" s="168">
        <v>0</v>
      </c>
    </row>
    <row r="1365" spans="1:4" ht="12" customHeight="1" collapsed="1">
      <c r="A1365" s="155"/>
      <c r="B1365" s="156">
        <v>5200</v>
      </c>
      <c r="C1365" s="132" t="s">
        <v>150</v>
      </c>
      <c r="D1365" s="168">
        <v>6878114</v>
      </c>
    </row>
    <row r="1366" spans="1:4" ht="12" hidden="1" customHeight="1" outlineLevel="1">
      <c r="A1366" s="155"/>
      <c r="B1366" s="169">
        <v>5300</v>
      </c>
      <c r="C1366" s="140" t="s">
        <v>151</v>
      </c>
      <c r="D1366" s="168">
        <v>0</v>
      </c>
    </row>
    <row r="1367" spans="1:4" ht="12" hidden="1" customHeight="1" outlineLevel="1">
      <c r="A1367" s="155" t="s">
        <v>139</v>
      </c>
      <c r="B1367" s="127">
        <v>6000</v>
      </c>
      <c r="C1367" s="128" t="s">
        <v>152</v>
      </c>
      <c r="D1367" s="159">
        <f>SUM(D1368:D1370)</f>
        <v>0</v>
      </c>
    </row>
    <row r="1368" spans="1:4" ht="12" hidden="1" customHeight="1" outlineLevel="1">
      <c r="A1368" s="155"/>
      <c r="B1368" s="156">
        <v>6200</v>
      </c>
      <c r="C1368" s="132" t="s">
        <v>153</v>
      </c>
      <c r="D1368" s="168">
        <v>0</v>
      </c>
    </row>
    <row r="1369" spans="1:4" ht="12" hidden="1" customHeight="1" outlineLevel="1">
      <c r="A1369" s="155"/>
      <c r="B1369" s="156">
        <v>6300</v>
      </c>
      <c r="C1369" s="132" t="s">
        <v>154</v>
      </c>
      <c r="D1369" s="168">
        <v>0</v>
      </c>
    </row>
    <row r="1370" spans="1:4" ht="12" hidden="1" customHeight="1" outlineLevel="1">
      <c r="A1370" s="155"/>
      <c r="B1370" s="156">
        <v>6400</v>
      </c>
      <c r="C1370" s="141" t="s">
        <v>155</v>
      </c>
      <c r="D1370" s="168">
        <v>0</v>
      </c>
    </row>
    <row r="1371" spans="1:4" ht="12" hidden="1" customHeight="1" outlineLevel="1">
      <c r="A1371" s="155"/>
      <c r="B1371" s="156">
        <v>6500</v>
      </c>
      <c r="C1371" s="170" t="s">
        <v>209</v>
      </c>
      <c r="D1371" s="168"/>
    </row>
    <row r="1372" spans="1:4" ht="12" hidden="1" customHeight="1" outlineLevel="1">
      <c r="A1372" s="155" t="s">
        <v>156</v>
      </c>
      <c r="B1372" s="127">
        <v>7000</v>
      </c>
      <c r="C1372" s="128" t="s">
        <v>157</v>
      </c>
      <c r="D1372" s="129">
        <f>SUM(D1373:D1383)</f>
        <v>0</v>
      </c>
    </row>
    <row r="1373" spans="1:4" ht="12" hidden="1" customHeight="1" outlineLevel="1">
      <c r="A1373" s="155"/>
      <c r="B1373" s="171" t="s">
        <v>210</v>
      </c>
      <c r="C1373" s="172" t="s">
        <v>211</v>
      </c>
      <c r="D1373" s="168">
        <v>0</v>
      </c>
    </row>
    <row r="1374" spans="1:4" ht="12" hidden="1" customHeight="1" outlineLevel="1">
      <c r="A1374" s="155"/>
      <c r="B1374" s="171" t="s">
        <v>212</v>
      </c>
      <c r="C1374" s="172" t="s">
        <v>213</v>
      </c>
      <c r="D1374" s="168">
        <v>0</v>
      </c>
    </row>
    <row r="1375" spans="1:4" ht="12" hidden="1" customHeight="1" outlineLevel="1">
      <c r="A1375" s="155"/>
      <c r="B1375" s="171" t="s">
        <v>214</v>
      </c>
      <c r="C1375" s="172" t="s">
        <v>215</v>
      </c>
      <c r="D1375" s="168">
        <v>0</v>
      </c>
    </row>
    <row r="1376" spans="1:4" ht="12" hidden="1" customHeight="1" outlineLevel="1">
      <c r="A1376" s="155"/>
      <c r="B1376" s="171" t="s">
        <v>216</v>
      </c>
      <c r="C1376" s="172" t="s">
        <v>217</v>
      </c>
      <c r="D1376" s="168">
        <v>0</v>
      </c>
    </row>
    <row r="1377" spans="1:4" ht="12" hidden="1" customHeight="1" outlineLevel="1" collapsed="1">
      <c r="A1377" s="155"/>
      <c r="B1377" s="171" t="s">
        <v>218</v>
      </c>
      <c r="C1377" s="172" t="s">
        <v>219</v>
      </c>
      <c r="D1377" s="168">
        <v>0</v>
      </c>
    </row>
    <row r="1378" spans="1:4" ht="12" hidden="1" customHeight="1" outlineLevel="1">
      <c r="A1378" s="155"/>
      <c r="B1378" s="156">
        <v>7220</v>
      </c>
      <c r="C1378" s="172" t="s">
        <v>162</v>
      </c>
      <c r="D1378" s="168">
        <v>0</v>
      </c>
    </row>
    <row r="1379" spans="1:4" ht="12" hidden="1" customHeight="1" outlineLevel="1">
      <c r="A1379" s="155"/>
      <c r="B1379" s="156">
        <v>7240</v>
      </c>
      <c r="C1379" s="172" t="s">
        <v>220</v>
      </c>
      <c r="D1379" s="168">
        <v>0</v>
      </c>
    </row>
    <row r="1380" spans="1:4" ht="12" hidden="1" customHeight="1" outlineLevel="1">
      <c r="A1380" s="155" t="s">
        <v>81</v>
      </c>
      <c r="B1380" s="156">
        <v>7260</v>
      </c>
      <c r="C1380" s="172" t="s">
        <v>221</v>
      </c>
      <c r="D1380" s="168">
        <v>0</v>
      </c>
    </row>
    <row r="1381" spans="1:4" ht="12" hidden="1" customHeight="1" outlineLevel="1">
      <c r="A1381" s="155"/>
      <c r="B1381" s="156">
        <v>7270</v>
      </c>
      <c r="C1381" s="172" t="s">
        <v>165</v>
      </c>
      <c r="D1381" s="168">
        <v>0</v>
      </c>
    </row>
    <row r="1382" spans="1:4" ht="12" hidden="1" customHeight="1" outlineLevel="1" collapsed="1">
      <c r="A1382" s="155"/>
      <c r="B1382" s="173" t="s">
        <v>222</v>
      </c>
      <c r="C1382" s="174" t="s">
        <v>223</v>
      </c>
      <c r="D1382" s="168">
        <v>0</v>
      </c>
    </row>
    <row r="1383" spans="1:4" ht="12" hidden="1" customHeight="1" outlineLevel="1">
      <c r="A1383" s="155"/>
      <c r="B1383" s="173" t="s">
        <v>224</v>
      </c>
      <c r="C1383" s="175" t="s">
        <v>167</v>
      </c>
      <c r="D1383" s="168">
        <v>0</v>
      </c>
    </row>
    <row r="1384" spans="1:4" ht="12" hidden="1" customHeight="1" outlineLevel="1">
      <c r="A1384" s="155"/>
      <c r="B1384" s="177">
        <v>8000</v>
      </c>
      <c r="C1384" s="178" t="s">
        <v>168</v>
      </c>
      <c r="D1384" s="159">
        <f>SUM(D1385:D1386)</f>
        <v>0</v>
      </c>
    </row>
    <row r="1385" spans="1:4" ht="12" hidden="1" customHeight="1" outlineLevel="1">
      <c r="A1385" s="155"/>
      <c r="B1385" s="165">
        <v>8100</v>
      </c>
      <c r="C1385" s="180" t="s">
        <v>169</v>
      </c>
      <c r="D1385" s="203">
        <v>0</v>
      </c>
    </row>
    <row r="1386" spans="1:4" ht="12" hidden="1" customHeight="1" outlineLevel="1">
      <c r="A1386" s="155"/>
      <c r="B1386" s="165">
        <v>8900</v>
      </c>
      <c r="C1386" s="181" t="s">
        <v>225</v>
      </c>
      <c r="D1386" s="164">
        <v>0</v>
      </c>
    </row>
    <row r="1387" spans="1:4" ht="12" customHeight="1" collapsed="1">
      <c r="A1387" s="182" t="s">
        <v>280</v>
      </c>
      <c r="B1387" s="183"/>
      <c r="C1387" s="184"/>
      <c r="D1387" s="185">
        <f>D1388+D1405+D1426</f>
        <v>7202649</v>
      </c>
    </row>
    <row r="1388" spans="1:4" ht="12" customHeight="1">
      <c r="A1388" s="155"/>
      <c r="B1388" s="149"/>
      <c r="C1388" s="150" t="s">
        <v>129</v>
      </c>
      <c r="D1388" s="151">
        <f>D1389+D1398+D1399+D1402+D1409+D1414+D1392</f>
        <v>2111539</v>
      </c>
    </row>
    <row r="1389" spans="1:4" ht="12" customHeight="1">
      <c r="A1389" s="155"/>
      <c r="B1389" s="152">
        <v>1000</v>
      </c>
      <c r="C1389" s="153" t="s">
        <v>205</v>
      </c>
      <c r="D1389" s="154">
        <f>SUM(D1390:D1391)</f>
        <v>1122306</v>
      </c>
    </row>
    <row r="1390" spans="1:4" ht="12" customHeight="1">
      <c r="A1390" s="155"/>
      <c r="B1390" s="156">
        <v>1100</v>
      </c>
      <c r="C1390" s="132" t="s">
        <v>132</v>
      </c>
      <c r="D1390" s="133">
        <f>D1432+D1474+D1516+D1558+D1600</f>
        <v>869254</v>
      </c>
    </row>
    <row r="1391" spans="1:4" ht="12" customHeight="1">
      <c r="A1391" s="155"/>
      <c r="B1391" s="156">
        <v>1200</v>
      </c>
      <c r="C1391" s="141" t="s">
        <v>133</v>
      </c>
      <c r="D1391" s="133">
        <f>D1433+D1475+D1517+D1559+D1601</f>
        <v>253052</v>
      </c>
    </row>
    <row r="1392" spans="1:4" ht="12" customHeight="1">
      <c r="A1392" s="155"/>
      <c r="B1392" s="157">
        <v>2000</v>
      </c>
      <c r="C1392" s="158" t="s">
        <v>206</v>
      </c>
      <c r="D1392" s="159">
        <f>SUM(D1393:D1397)</f>
        <v>626796</v>
      </c>
    </row>
    <row r="1393" spans="1:4" ht="12" customHeight="1">
      <c r="A1393" s="155"/>
      <c r="B1393" s="156">
        <v>2100</v>
      </c>
      <c r="C1393" s="132" t="s">
        <v>134</v>
      </c>
      <c r="D1393" s="133">
        <f t="shared" ref="D1393:D1398" si="12">D1435+D1477+D1519+D1561+D1603</f>
        <v>2342</v>
      </c>
    </row>
    <row r="1394" spans="1:4" ht="12" customHeight="1">
      <c r="A1394" s="155"/>
      <c r="B1394" s="156">
        <v>2200</v>
      </c>
      <c r="C1394" s="132" t="s">
        <v>135</v>
      </c>
      <c r="D1394" s="133">
        <f t="shared" si="12"/>
        <v>544051</v>
      </c>
    </row>
    <row r="1395" spans="1:4" ht="12" customHeight="1">
      <c r="A1395" s="155"/>
      <c r="B1395" s="156">
        <v>2300</v>
      </c>
      <c r="C1395" s="132" t="s">
        <v>136</v>
      </c>
      <c r="D1395" s="133">
        <f t="shared" si="12"/>
        <v>67403</v>
      </c>
    </row>
    <row r="1396" spans="1:4" ht="12" customHeight="1">
      <c r="A1396" s="155"/>
      <c r="B1396" s="156">
        <v>2400</v>
      </c>
      <c r="C1396" s="160" t="s">
        <v>207</v>
      </c>
      <c r="D1396" s="133">
        <f t="shared" si="12"/>
        <v>4500</v>
      </c>
    </row>
    <row r="1397" spans="1:4" ht="12" customHeight="1">
      <c r="A1397" s="155"/>
      <c r="B1397" s="156">
        <v>2500</v>
      </c>
      <c r="C1397" s="160" t="s">
        <v>138</v>
      </c>
      <c r="D1397" s="133">
        <f t="shared" si="12"/>
        <v>8500</v>
      </c>
    </row>
    <row r="1398" spans="1:4" ht="12" customHeight="1">
      <c r="A1398" s="155"/>
      <c r="B1398" s="127">
        <v>2275</v>
      </c>
      <c r="C1398" s="161" t="s">
        <v>108</v>
      </c>
      <c r="D1398" s="154">
        <f t="shared" si="12"/>
        <v>0</v>
      </c>
    </row>
    <row r="1399" spans="1:4" ht="12" customHeight="1">
      <c r="A1399" s="155"/>
      <c r="B1399" s="127">
        <v>3000</v>
      </c>
      <c r="C1399" s="162" t="s">
        <v>140</v>
      </c>
      <c r="D1399" s="159">
        <f>SUM(D1400:D1401)</f>
        <v>262437</v>
      </c>
    </row>
    <row r="1400" spans="1:4" ht="12" customHeight="1">
      <c r="A1400" s="155"/>
      <c r="B1400" s="156">
        <v>3200</v>
      </c>
      <c r="C1400" s="163" t="s">
        <v>208</v>
      </c>
      <c r="D1400" s="168">
        <f>D1442+D1484+D1526+D1568+D1610</f>
        <v>262437</v>
      </c>
    </row>
    <row r="1401" spans="1:4" ht="12" hidden="1" customHeight="1" outlineLevel="1">
      <c r="A1401" s="155"/>
      <c r="B1401" s="165">
        <v>3300</v>
      </c>
      <c r="C1401" s="166" t="s">
        <v>142</v>
      </c>
      <c r="D1401" s="202">
        <f>D1443+D1485+D1527+D1569+D1611</f>
        <v>0</v>
      </c>
    </row>
    <row r="1402" spans="1:4" ht="12" hidden="1" customHeight="1" outlineLevel="1">
      <c r="A1402" s="155"/>
      <c r="B1402" s="127">
        <v>4000</v>
      </c>
      <c r="C1402" s="167" t="s">
        <v>144</v>
      </c>
      <c r="D1402" s="159">
        <f>SUM(D1403:D1404)</f>
        <v>0</v>
      </c>
    </row>
    <row r="1403" spans="1:4" ht="12" hidden="1" customHeight="1" outlineLevel="1">
      <c r="A1403" s="155"/>
      <c r="B1403" s="156">
        <v>4200</v>
      </c>
      <c r="C1403" s="132" t="s">
        <v>145</v>
      </c>
      <c r="D1403" s="168">
        <f>D1445+D1487+D1529+D1571+D1613</f>
        <v>0</v>
      </c>
    </row>
    <row r="1404" spans="1:4" ht="12" hidden="1" customHeight="1" outlineLevel="1">
      <c r="A1404" s="155"/>
      <c r="B1404" s="156">
        <v>4300</v>
      </c>
      <c r="C1404" s="132" t="s">
        <v>146</v>
      </c>
      <c r="D1404" s="168">
        <f>D1446+D1488+D1530+D1572+D1614</f>
        <v>0</v>
      </c>
    </row>
    <row r="1405" spans="1:4" ht="12" customHeight="1" collapsed="1">
      <c r="A1405" s="155"/>
      <c r="B1405" s="127">
        <v>5000</v>
      </c>
      <c r="C1405" s="128" t="s">
        <v>148</v>
      </c>
      <c r="D1405" s="159">
        <f>SUM(D1406:D1408)</f>
        <v>5091110</v>
      </c>
    </row>
    <row r="1406" spans="1:4" ht="12" customHeight="1">
      <c r="A1406" s="155"/>
      <c r="B1406" s="156">
        <v>5100</v>
      </c>
      <c r="C1406" s="132" t="s">
        <v>149</v>
      </c>
      <c r="D1406" s="168">
        <f>D1448+D1490+D1532+D1574+D1616</f>
        <v>1918</v>
      </c>
    </row>
    <row r="1407" spans="1:4" ht="12" customHeight="1">
      <c r="A1407" s="155"/>
      <c r="B1407" s="156">
        <v>5200</v>
      </c>
      <c r="C1407" s="132" t="s">
        <v>150</v>
      </c>
      <c r="D1407" s="168">
        <f>D1449+D1491+D1533+D1575+D1617</f>
        <v>5089192</v>
      </c>
    </row>
    <row r="1408" spans="1:4" ht="12" hidden="1" customHeight="1" outlineLevel="1">
      <c r="A1408" s="155"/>
      <c r="B1408" s="169">
        <v>5300</v>
      </c>
      <c r="C1408" s="140" t="s">
        <v>151</v>
      </c>
      <c r="D1408" s="168">
        <f>D1450+D1492+D1534+D1576+D1618</f>
        <v>0</v>
      </c>
    </row>
    <row r="1409" spans="1:4" ht="12" hidden="1" customHeight="1" outlineLevel="1">
      <c r="A1409" s="155"/>
      <c r="B1409" s="127">
        <v>6000</v>
      </c>
      <c r="C1409" s="128" t="s">
        <v>152</v>
      </c>
      <c r="D1409" s="159">
        <f>SUM(D1410:D1412)</f>
        <v>0</v>
      </c>
    </row>
    <row r="1410" spans="1:4" ht="12" hidden="1" customHeight="1" outlineLevel="1">
      <c r="A1410" s="155"/>
      <c r="B1410" s="156">
        <v>6200</v>
      </c>
      <c r="C1410" s="132" t="s">
        <v>153</v>
      </c>
      <c r="D1410" s="168">
        <f>D1452+D1494+D1536+D1578+D1620</f>
        <v>0</v>
      </c>
    </row>
    <row r="1411" spans="1:4" ht="12" hidden="1" customHeight="1" outlineLevel="1">
      <c r="A1411" s="155"/>
      <c r="B1411" s="156">
        <v>6300</v>
      </c>
      <c r="C1411" s="132" t="s">
        <v>154</v>
      </c>
      <c r="D1411" s="168">
        <f>D1453+D1495+D1537+D1579+D1621</f>
        <v>0</v>
      </c>
    </row>
    <row r="1412" spans="1:4" ht="12" hidden="1" customHeight="1" outlineLevel="1">
      <c r="A1412" s="155"/>
      <c r="B1412" s="156">
        <v>6400</v>
      </c>
      <c r="C1412" s="141" t="s">
        <v>155</v>
      </c>
      <c r="D1412" s="168">
        <f>D1454+D1496+D1538+D1580+D1622</f>
        <v>0</v>
      </c>
    </row>
    <row r="1413" spans="1:4" ht="12" hidden="1" customHeight="1" outlineLevel="1">
      <c r="A1413" s="155"/>
      <c r="B1413" s="156">
        <v>6500</v>
      </c>
      <c r="C1413" s="170" t="s">
        <v>209</v>
      </c>
      <c r="D1413" s="168"/>
    </row>
    <row r="1414" spans="1:4" ht="12" customHeight="1" collapsed="1">
      <c r="A1414" s="155"/>
      <c r="B1414" s="127">
        <v>7000</v>
      </c>
      <c r="C1414" s="128" t="s">
        <v>157</v>
      </c>
      <c r="D1414" s="129">
        <f>SUM(D1415:D1425)</f>
        <v>100000</v>
      </c>
    </row>
    <row r="1415" spans="1:4" ht="12" hidden="1" customHeight="1" outlineLevel="1">
      <c r="A1415" s="155"/>
      <c r="B1415" s="171" t="s">
        <v>210</v>
      </c>
      <c r="C1415" s="172" t="s">
        <v>211</v>
      </c>
      <c r="D1415" s="168">
        <f t="shared" ref="D1415:D1425" si="13">D1457+D1499+D1541+D1583+D1625</f>
        <v>0</v>
      </c>
    </row>
    <row r="1416" spans="1:4" ht="12" hidden="1" customHeight="1" outlineLevel="1">
      <c r="A1416" s="155"/>
      <c r="B1416" s="171" t="s">
        <v>212</v>
      </c>
      <c r="C1416" s="172" t="s">
        <v>213</v>
      </c>
      <c r="D1416" s="168">
        <f t="shared" si="13"/>
        <v>0</v>
      </c>
    </row>
    <row r="1417" spans="1:4" ht="12" hidden="1" customHeight="1" outlineLevel="1">
      <c r="A1417" s="155"/>
      <c r="B1417" s="171" t="s">
        <v>214</v>
      </c>
      <c r="C1417" s="172" t="s">
        <v>215</v>
      </c>
      <c r="D1417" s="168">
        <f t="shared" si="13"/>
        <v>0</v>
      </c>
    </row>
    <row r="1418" spans="1:4" ht="12" hidden="1" customHeight="1" outlineLevel="1">
      <c r="A1418" s="155"/>
      <c r="B1418" s="171" t="s">
        <v>216</v>
      </c>
      <c r="C1418" s="172" t="s">
        <v>217</v>
      </c>
      <c r="D1418" s="168">
        <f t="shared" si="13"/>
        <v>0</v>
      </c>
    </row>
    <row r="1419" spans="1:4" ht="12" hidden="1" customHeight="1" outlineLevel="1">
      <c r="A1419" s="155"/>
      <c r="B1419" s="171" t="s">
        <v>218</v>
      </c>
      <c r="C1419" s="172" t="s">
        <v>219</v>
      </c>
      <c r="D1419" s="168">
        <f t="shared" si="13"/>
        <v>0</v>
      </c>
    </row>
    <row r="1420" spans="1:4" ht="12" hidden="1" customHeight="1" outlineLevel="1">
      <c r="A1420" s="155"/>
      <c r="B1420" s="156">
        <v>7220</v>
      </c>
      <c r="C1420" s="172" t="s">
        <v>162</v>
      </c>
      <c r="D1420" s="168">
        <f t="shared" si="13"/>
        <v>0</v>
      </c>
    </row>
    <row r="1421" spans="1:4" ht="12" hidden="1" customHeight="1" outlineLevel="1">
      <c r="A1421" s="155"/>
      <c r="B1421" s="156">
        <v>7240</v>
      </c>
      <c r="C1421" s="172" t="s">
        <v>220</v>
      </c>
      <c r="D1421" s="168">
        <f t="shared" si="13"/>
        <v>0</v>
      </c>
    </row>
    <row r="1422" spans="1:4" ht="12" hidden="1" customHeight="1" outlineLevel="1">
      <c r="A1422" s="155"/>
      <c r="B1422" s="156">
        <v>7260</v>
      </c>
      <c r="C1422" s="172" t="s">
        <v>221</v>
      </c>
      <c r="D1422" s="168">
        <f t="shared" si="13"/>
        <v>0</v>
      </c>
    </row>
    <row r="1423" spans="1:4" ht="12" customHeight="1" collapsed="1">
      <c r="A1423" s="155"/>
      <c r="B1423" s="156">
        <v>7270</v>
      </c>
      <c r="C1423" s="172" t="s">
        <v>165</v>
      </c>
      <c r="D1423" s="168">
        <f t="shared" si="13"/>
        <v>100000</v>
      </c>
    </row>
    <row r="1424" spans="1:4" ht="12" hidden="1" customHeight="1" outlineLevel="1">
      <c r="A1424" s="155"/>
      <c r="B1424" s="173" t="s">
        <v>222</v>
      </c>
      <c r="C1424" s="174" t="s">
        <v>223</v>
      </c>
      <c r="D1424" s="168">
        <f t="shared" si="13"/>
        <v>0</v>
      </c>
    </row>
    <row r="1425" spans="1:4" ht="12" hidden="1" customHeight="1" outlineLevel="1">
      <c r="A1425" s="155"/>
      <c r="B1425" s="173" t="s">
        <v>224</v>
      </c>
      <c r="C1425" s="175" t="s">
        <v>167</v>
      </c>
      <c r="D1425" s="168">
        <f t="shared" si="13"/>
        <v>0</v>
      </c>
    </row>
    <row r="1426" spans="1:4" ht="12" hidden="1" customHeight="1" outlineLevel="1">
      <c r="A1426" s="155"/>
      <c r="B1426" s="177">
        <v>8000</v>
      </c>
      <c r="C1426" s="178" t="s">
        <v>168</v>
      </c>
      <c r="D1426" s="159">
        <f>SUM(D1427:D1428)</f>
        <v>0</v>
      </c>
    </row>
    <row r="1427" spans="1:4" ht="12" hidden="1" customHeight="1" outlineLevel="1">
      <c r="A1427" s="155"/>
      <c r="B1427" s="165">
        <v>8100</v>
      </c>
      <c r="C1427" s="180" t="s">
        <v>169</v>
      </c>
      <c r="D1427" s="203">
        <f>D1469+D1511+D1553+D1595+D1637</f>
        <v>0</v>
      </c>
    </row>
    <row r="1428" spans="1:4" ht="12" hidden="1" customHeight="1" outlineLevel="1">
      <c r="A1428" s="155"/>
      <c r="B1428" s="165">
        <v>8900</v>
      </c>
      <c r="C1428" s="181" t="s">
        <v>225</v>
      </c>
      <c r="D1428" s="164">
        <f>D1470+D1512+D1554+D1596+D1638</f>
        <v>0</v>
      </c>
    </row>
    <row r="1429" spans="1:4" ht="12" customHeight="1" collapsed="1">
      <c r="A1429" s="182" t="s">
        <v>281</v>
      </c>
      <c r="B1429" s="183"/>
      <c r="C1429" s="184" t="s">
        <v>282</v>
      </c>
      <c r="D1429" s="185">
        <f>D1430+D1447+D1468</f>
        <v>529665</v>
      </c>
    </row>
    <row r="1430" spans="1:4" ht="12" customHeight="1">
      <c r="A1430" s="148" t="s">
        <v>33</v>
      </c>
      <c r="B1430" s="149"/>
      <c r="C1430" s="150" t="s">
        <v>129</v>
      </c>
      <c r="D1430" s="151">
        <f>D1431+D1440+D1441+D1444+D1451+D1456+D1434</f>
        <v>495823</v>
      </c>
    </row>
    <row r="1431" spans="1:4" ht="12" customHeight="1">
      <c r="A1431" s="148" t="s">
        <v>130</v>
      </c>
      <c r="B1431" s="152">
        <v>1000</v>
      </c>
      <c r="C1431" s="153" t="s">
        <v>205</v>
      </c>
      <c r="D1431" s="154">
        <f>SUM(D1432:D1433)</f>
        <v>351162</v>
      </c>
    </row>
    <row r="1432" spans="1:4" ht="12" customHeight="1">
      <c r="A1432" s="155"/>
      <c r="B1432" s="156">
        <v>1100</v>
      </c>
      <c r="C1432" s="132" t="s">
        <v>132</v>
      </c>
      <c r="D1432" s="133">
        <v>268685</v>
      </c>
    </row>
    <row r="1433" spans="1:4" ht="12" customHeight="1">
      <c r="A1433" s="155"/>
      <c r="B1433" s="156">
        <v>1200</v>
      </c>
      <c r="C1433" s="141" t="s">
        <v>133</v>
      </c>
      <c r="D1433" s="133">
        <v>82477</v>
      </c>
    </row>
    <row r="1434" spans="1:4" ht="12" customHeight="1">
      <c r="A1434" s="155"/>
      <c r="B1434" s="157">
        <v>2000</v>
      </c>
      <c r="C1434" s="158" t="s">
        <v>206</v>
      </c>
      <c r="D1434" s="159">
        <f>SUM(D1435:D1439)</f>
        <v>44661</v>
      </c>
    </row>
    <row r="1435" spans="1:4" ht="12" customHeight="1">
      <c r="A1435" s="155"/>
      <c r="B1435" s="156">
        <v>2100</v>
      </c>
      <c r="C1435" s="132" t="s">
        <v>134</v>
      </c>
      <c r="D1435" s="133">
        <v>878</v>
      </c>
    </row>
    <row r="1436" spans="1:4" ht="12" customHeight="1">
      <c r="A1436" s="155"/>
      <c r="B1436" s="156">
        <v>2200</v>
      </c>
      <c r="C1436" s="132" t="s">
        <v>135</v>
      </c>
      <c r="D1436" s="133">
        <v>26191</v>
      </c>
    </row>
    <row r="1437" spans="1:4" ht="12" customHeight="1">
      <c r="A1437" s="155"/>
      <c r="B1437" s="156">
        <v>2300</v>
      </c>
      <c r="C1437" s="132" t="s">
        <v>136</v>
      </c>
      <c r="D1437" s="133">
        <v>13192</v>
      </c>
    </row>
    <row r="1438" spans="1:4" ht="12" customHeight="1">
      <c r="A1438" s="155"/>
      <c r="B1438" s="156">
        <v>2400</v>
      </c>
      <c r="C1438" s="160" t="s">
        <v>207</v>
      </c>
      <c r="D1438" s="133">
        <v>4300</v>
      </c>
    </row>
    <row r="1439" spans="1:4" ht="12" customHeight="1">
      <c r="A1439" s="155"/>
      <c r="B1439" s="156">
        <v>2500</v>
      </c>
      <c r="C1439" s="160" t="s">
        <v>138</v>
      </c>
      <c r="D1439" s="133">
        <v>100</v>
      </c>
    </row>
    <row r="1440" spans="1:4" ht="12" hidden="1" customHeight="1" outlineLevel="1">
      <c r="A1440" s="155"/>
      <c r="B1440" s="127">
        <v>2275</v>
      </c>
      <c r="C1440" s="161" t="s">
        <v>108</v>
      </c>
      <c r="D1440" s="154"/>
    </row>
    <row r="1441" spans="1:4" ht="12.75" hidden="1" customHeight="1" outlineLevel="1" collapsed="1">
      <c r="A1441" s="155" t="s">
        <v>139</v>
      </c>
      <c r="B1441" s="127">
        <v>3000</v>
      </c>
      <c r="C1441" s="162" t="s">
        <v>140</v>
      </c>
      <c r="D1441" s="159">
        <f>SUM(D1442:D1443)</f>
        <v>0</v>
      </c>
    </row>
    <row r="1442" spans="1:4" ht="12" hidden="1" customHeight="1" outlineLevel="1" collapsed="1">
      <c r="A1442" s="155"/>
      <c r="B1442" s="156">
        <v>3200</v>
      </c>
      <c r="C1442" s="163" t="s">
        <v>208</v>
      </c>
      <c r="D1442" s="168">
        <v>0</v>
      </c>
    </row>
    <row r="1443" spans="1:4" ht="12" hidden="1" customHeight="1" outlineLevel="1">
      <c r="A1443" s="155"/>
      <c r="B1443" s="165">
        <v>3300</v>
      </c>
      <c r="C1443" s="166" t="s">
        <v>142</v>
      </c>
      <c r="D1443" s="202"/>
    </row>
    <row r="1444" spans="1:4" ht="12" hidden="1" customHeight="1" outlineLevel="1">
      <c r="A1444" s="155" t="s">
        <v>143</v>
      </c>
      <c r="B1444" s="127">
        <v>4000</v>
      </c>
      <c r="C1444" s="167" t="s">
        <v>144</v>
      </c>
      <c r="D1444" s="159">
        <f>SUM(D1445:D1446)</f>
        <v>0</v>
      </c>
    </row>
    <row r="1445" spans="1:4" ht="12" hidden="1" customHeight="1" outlineLevel="1">
      <c r="A1445" s="155"/>
      <c r="B1445" s="156">
        <v>4200</v>
      </c>
      <c r="C1445" s="132" t="s">
        <v>145</v>
      </c>
      <c r="D1445" s="168"/>
    </row>
    <row r="1446" spans="1:4" ht="12" hidden="1" customHeight="1" outlineLevel="1">
      <c r="A1446" s="155"/>
      <c r="B1446" s="156">
        <v>4300</v>
      </c>
      <c r="C1446" s="132" t="s">
        <v>146</v>
      </c>
      <c r="D1446" s="168"/>
    </row>
    <row r="1447" spans="1:4" ht="12" customHeight="1" collapsed="1">
      <c r="A1447" s="155" t="s">
        <v>147</v>
      </c>
      <c r="B1447" s="127">
        <v>5000</v>
      </c>
      <c r="C1447" s="128" t="s">
        <v>148</v>
      </c>
      <c r="D1447" s="159">
        <f>SUM(D1448:D1450)</f>
        <v>33842</v>
      </c>
    </row>
    <row r="1448" spans="1:4" ht="12" customHeight="1">
      <c r="A1448" s="155"/>
      <c r="B1448" s="156">
        <v>5100</v>
      </c>
      <c r="C1448" s="132" t="s">
        <v>149</v>
      </c>
      <c r="D1448" s="168">
        <v>1235</v>
      </c>
    </row>
    <row r="1449" spans="1:4" ht="12" customHeight="1">
      <c r="A1449" s="155"/>
      <c r="B1449" s="156">
        <v>5200</v>
      </c>
      <c r="C1449" s="132" t="s">
        <v>150</v>
      </c>
      <c r="D1449" s="168">
        <v>32607</v>
      </c>
    </row>
    <row r="1450" spans="1:4" ht="12" hidden="1" customHeight="1" outlineLevel="1">
      <c r="A1450" s="155"/>
      <c r="B1450" s="169">
        <v>5300</v>
      </c>
      <c r="C1450" s="140" t="s">
        <v>151</v>
      </c>
      <c r="D1450" s="168">
        <v>0</v>
      </c>
    </row>
    <row r="1451" spans="1:4" ht="12" hidden="1" customHeight="1" outlineLevel="1">
      <c r="A1451" s="155" t="s">
        <v>139</v>
      </c>
      <c r="B1451" s="127">
        <v>6000</v>
      </c>
      <c r="C1451" s="128" t="s">
        <v>152</v>
      </c>
      <c r="D1451" s="159">
        <f>SUM(D1452:D1454)</f>
        <v>0</v>
      </c>
    </row>
    <row r="1452" spans="1:4" ht="12" hidden="1" customHeight="1" outlineLevel="1">
      <c r="A1452" s="155"/>
      <c r="B1452" s="156">
        <v>6200</v>
      </c>
      <c r="C1452" s="132" t="s">
        <v>153</v>
      </c>
      <c r="D1452" s="168">
        <v>0</v>
      </c>
    </row>
    <row r="1453" spans="1:4" ht="12" hidden="1" customHeight="1" outlineLevel="1">
      <c r="A1453" s="155"/>
      <c r="B1453" s="156">
        <v>6300</v>
      </c>
      <c r="C1453" s="132" t="s">
        <v>154</v>
      </c>
      <c r="D1453" s="168">
        <v>0</v>
      </c>
    </row>
    <row r="1454" spans="1:4" ht="12" hidden="1" customHeight="1" outlineLevel="1">
      <c r="A1454" s="155"/>
      <c r="B1454" s="156">
        <v>6400</v>
      </c>
      <c r="C1454" s="141" t="s">
        <v>155</v>
      </c>
      <c r="D1454" s="168">
        <v>0</v>
      </c>
    </row>
    <row r="1455" spans="1:4" ht="12" hidden="1" customHeight="1" outlineLevel="1">
      <c r="A1455" s="155"/>
      <c r="B1455" s="156">
        <v>6500</v>
      </c>
      <c r="C1455" s="170" t="s">
        <v>209</v>
      </c>
      <c r="D1455" s="168"/>
    </row>
    <row r="1456" spans="1:4" ht="12" customHeight="1" collapsed="1">
      <c r="A1456" s="155"/>
      <c r="B1456" s="127">
        <v>7000</v>
      </c>
      <c r="C1456" s="128" t="s">
        <v>157</v>
      </c>
      <c r="D1456" s="129">
        <f>SUM(D1457:D1467)</f>
        <v>100000</v>
      </c>
    </row>
    <row r="1457" spans="1:4" ht="12" hidden="1" customHeight="1" outlineLevel="1">
      <c r="A1457" s="155"/>
      <c r="B1457" s="171" t="s">
        <v>210</v>
      </c>
      <c r="C1457" s="172" t="s">
        <v>211</v>
      </c>
      <c r="D1457" s="168">
        <v>0</v>
      </c>
    </row>
    <row r="1458" spans="1:4" ht="12" hidden="1" customHeight="1" outlineLevel="1">
      <c r="A1458" s="155"/>
      <c r="B1458" s="171" t="s">
        <v>212</v>
      </c>
      <c r="C1458" s="172" t="s">
        <v>213</v>
      </c>
      <c r="D1458" s="168">
        <v>0</v>
      </c>
    </row>
    <row r="1459" spans="1:4" ht="12" hidden="1" customHeight="1" outlineLevel="1">
      <c r="A1459" s="155"/>
      <c r="B1459" s="171" t="s">
        <v>214</v>
      </c>
      <c r="C1459" s="172" t="s">
        <v>215</v>
      </c>
      <c r="D1459" s="168">
        <v>0</v>
      </c>
    </row>
    <row r="1460" spans="1:4" ht="12" hidden="1" customHeight="1" outlineLevel="1">
      <c r="A1460" s="155"/>
      <c r="B1460" s="171" t="s">
        <v>216</v>
      </c>
      <c r="C1460" s="172" t="s">
        <v>217</v>
      </c>
      <c r="D1460" s="168">
        <v>0</v>
      </c>
    </row>
    <row r="1461" spans="1:4" ht="12" hidden="1" customHeight="1" outlineLevel="1">
      <c r="A1461" s="155"/>
      <c r="B1461" s="171" t="s">
        <v>218</v>
      </c>
      <c r="C1461" s="172" t="s">
        <v>219</v>
      </c>
      <c r="D1461" s="168">
        <v>0</v>
      </c>
    </row>
    <row r="1462" spans="1:4" ht="12" hidden="1" customHeight="1" outlineLevel="1">
      <c r="A1462" s="155" t="s">
        <v>156</v>
      </c>
      <c r="B1462" s="156">
        <v>7220</v>
      </c>
      <c r="C1462" s="172" t="s">
        <v>162</v>
      </c>
      <c r="D1462" s="168">
        <v>0</v>
      </c>
    </row>
    <row r="1463" spans="1:4" ht="12" hidden="1" customHeight="1" outlineLevel="1">
      <c r="A1463" s="155"/>
      <c r="B1463" s="156">
        <v>7240</v>
      </c>
      <c r="C1463" s="172" t="s">
        <v>220</v>
      </c>
      <c r="D1463" s="168">
        <v>0</v>
      </c>
    </row>
    <row r="1464" spans="1:4" ht="12" hidden="1" customHeight="1" outlineLevel="1">
      <c r="A1464" s="155"/>
      <c r="B1464" s="156">
        <v>7260</v>
      </c>
      <c r="C1464" s="172" t="s">
        <v>221</v>
      </c>
      <c r="D1464" s="168">
        <v>0</v>
      </c>
    </row>
    <row r="1465" spans="1:4" ht="12" customHeight="1" collapsed="1">
      <c r="A1465" s="400"/>
      <c r="B1465" s="401">
        <v>7270</v>
      </c>
      <c r="C1465" s="426" t="s">
        <v>165</v>
      </c>
      <c r="D1465" s="410">
        <v>100000</v>
      </c>
    </row>
    <row r="1466" spans="1:4" ht="12" hidden="1" customHeight="1" outlineLevel="1">
      <c r="A1466" s="414"/>
      <c r="B1466" s="423" t="s">
        <v>222</v>
      </c>
      <c r="C1466" s="424" t="s">
        <v>223</v>
      </c>
      <c r="D1466" s="425">
        <v>0</v>
      </c>
    </row>
    <row r="1467" spans="1:4" ht="12" hidden="1" customHeight="1" outlineLevel="1">
      <c r="A1467" s="155"/>
      <c r="B1467" s="173" t="s">
        <v>224</v>
      </c>
      <c r="C1467" s="175" t="s">
        <v>167</v>
      </c>
      <c r="D1467" s="168">
        <v>0</v>
      </c>
    </row>
    <row r="1468" spans="1:4" ht="12" hidden="1" customHeight="1" outlineLevel="1">
      <c r="A1468" s="155"/>
      <c r="B1468" s="177">
        <v>8000</v>
      </c>
      <c r="C1468" s="178" t="s">
        <v>168</v>
      </c>
      <c r="D1468" s="159">
        <f>SUM(D1469:D1470)</f>
        <v>0</v>
      </c>
    </row>
    <row r="1469" spans="1:4" ht="28.5" hidden="1" customHeight="1" outlineLevel="1">
      <c r="A1469" s="155"/>
      <c r="B1469" s="165">
        <v>8100</v>
      </c>
      <c r="C1469" s="180" t="s">
        <v>169</v>
      </c>
      <c r="D1469" s="203">
        <v>0</v>
      </c>
    </row>
    <row r="1470" spans="1:4" ht="12" hidden="1" customHeight="1" outlineLevel="1">
      <c r="A1470" s="155" t="s">
        <v>81</v>
      </c>
      <c r="B1470" s="165">
        <v>8900</v>
      </c>
      <c r="C1470" s="181" t="s">
        <v>225</v>
      </c>
      <c r="D1470" s="164">
        <v>0</v>
      </c>
    </row>
    <row r="1471" spans="1:4" ht="12" customHeight="1" collapsed="1">
      <c r="A1471" s="182" t="s">
        <v>283</v>
      </c>
      <c r="B1471" s="183"/>
      <c r="C1471" s="184" t="s">
        <v>284</v>
      </c>
      <c r="D1471" s="185">
        <f>D1472+D1489+D1510</f>
        <v>5428434</v>
      </c>
    </row>
    <row r="1472" spans="1:4" ht="12" customHeight="1">
      <c r="A1472" s="148" t="s">
        <v>33</v>
      </c>
      <c r="B1472" s="149"/>
      <c r="C1472" s="150" t="s">
        <v>129</v>
      </c>
      <c r="D1472" s="151">
        <f>D1473+D1482+D1483+D1486+D1493+D1498+D1476</f>
        <v>414291</v>
      </c>
    </row>
    <row r="1473" spans="1:4" ht="12" customHeight="1">
      <c r="A1473" s="148" t="s">
        <v>130</v>
      </c>
      <c r="B1473" s="152">
        <v>1000</v>
      </c>
      <c r="C1473" s="153" t="s">
        <v>205</v>
      </c>
      <c r="D1473" s="154">
        <f>SUM(D1474:D1475)</f>
        <v>304342</v>
      </c>
    </row>
    <row r="1474" spans="1:4" ht="12" customHeight="1">
      <c r="A1474" s="155"/>
      <c r="B1474" s="156">
        <v>1100</v>
      </c>
      <c r="C1474" s="132" t="s">
        <v>132</v>
      </c>
      <c r="D1474" s="133">
        <v>233550</v>
      </c>
    </row>
    <row r="1475" spans="1:4" ht="12" customHeight="1">
      <c r="A1475" s="155"/>
      <c r="B1475" s="156">
        <v>1200</v>
      </c>
      <c r="C1475" s="141" t="s">
        <v>133</v>
      </c>
      <c r="D1475" s="133">
        <v>70792</v>
      </c>
    </row>
    <row r="1476" spans="1:4" ht="12" customHeight="1">
      <c r="A1476" s="155"/>
      <c r="B1476" s="157">
        <v>2000</v>
      </c>
      <c r="C1476" s="158" t="s">
        <v>206</v>
      </c>
      <c r="D1476" s="159">
        <f>SUM(D1477:D1481)</f>
        <v>109949</v>
      </c>
    </row>
    <row r="1477" spans="1:4" ht="12" customHeight="1">
      <c r="A1477" s="155"/>
      <c r="B1477" s="156">
        <v>2100</v>
      </c>
      <c r="C1477" s="132" t="s">
        <v>134</v>
      </c>
      <c r="D1477" s="133">
        <v>464</v>
      </c>
    </row>
    <row r="1478" spans="1:4" ht="12" customHeight="1">
      <c r="A1478" s="155"/>
      <c r="B1478" s="156">
        <v>2200</v>
      </c>
      <c r="C1478" s="132" t="s">
        <v>135</v>
      </c>
      <c r="D1478" s="133">
        <v>89542</v>
      </c>
    </row>
    <row r="1479" spans="1:4" ht="12" customHeight="1">
      <c r="A1479" s="155"/>
      <c r="B1479" s="156">
        <v>2300</v>
      </c>
      <c r="C1479" s="132" t="s">
        <v>136</v>
      </c>
      <c r="D1479" s="133">
        <v>19343</v>
      </c>
    </row>
    <row r="1480" spans="1:4" ht="12" customHeight="1">
      <c r="A1480" s="155"/>
      <c r="B1480" s="156">
        <v>2400</v>
      </c>
      <c r="C1480" s="160" t="s">
        <v>207</v>
      </c>
      <c r="D1480" s="133">
        <v>200</v>
      </c>
    </row>
    <row r="1481" spans="1:4" ht="12" customHeight="1">
      <c r="A1481" s="155"/>
      <c r="B1481" s="156">
        <v>2500</v>
      </c>
      <c r="C1481" s="160" t="s">
        <v>138</v>
      </c>
      <c r="D1481" s="133">
        <v>400</v>
      </c>
    </row>
    <row r="1482" spans="1:4" ht="12" hidden="1" customHeight="1" outlineLevel="1">
      <c r="A1482" s="155"/>
      <c r="B1482" s="127">
        <v>2275</v>
      </c>
      <c r="C1482" s="161" t="s">
        <v>108</v>
      </c>
      <c r="D1482" s="154"/>
    </row>
    <row r="1483" spans="1:4" ht="12" hidden="1" customHeight="1" outlineLevel="1">
      <c r="A1483" s="155" t="s">
        <v>139</v>
      </c>
      <c r="B1483" s="127">
        <v>3000</v>
      </c>
      <c r="C1483" s="162" t="s">
        <v>140</v>
      </c>
      <c r="D1483" s="159">
        <f>SUM(D1484:D1485)</f>
        <v>0</v>
      </c>
    </row>
    <row r="1484" spans="1:4" ht="12" hidden="1" customHeight="1" outlineLevel="1">
      <c r="A1484" s="155"/>
      <c r="B1484" s="156">
        <v>3200</v>
      </c>
      <c r="C1484" s="163" t="s">
        <v>208</v>
      </c>
      <c r="D1484" s="168">
        <v>0</v>
      </c>
    </row>
    <row r="1485" spans="1:4" ht="12" hidden="1" customHeight="1" outlineLevel="1">
      <c r="A1485" s="155"/>
      <c r="B1485" s="165">
        <v>3300</v>
      </c>
      <c r="C1485" s="166" t="s">
        <v>142</v>
      </c>
      <c r="D1485" s="202">
        <v>0</v>
      </c>
    </row>
    <row r="1486" spans="1:4" ht="12" hidden="1" customHeight="1" outlineLevel="1">
      <c r="A1486" s="155" t="s">
        <v>143</v>
      </c>
      <c r="B1486" s="127">
        <v>4000</v>
      </c>
      <c r="C1486" s="167" t="s">
        <v>144</v>
      </c>
      <c r="D1486" s="159">
        <f>SUM(D1487:D1488)</f>
        <v>0</v>
      </c>
    </row>
    <row r="1487" spans="1:4" ht="12" hidden="1" customHeight="1" outlineLevel="1">
      <c r="A1487" s="155"/>
      <c r="B1487" s="156">
        <v>4200</v>
      </c>
      <c r="C1487" s="132" t="s">
        <v>145</v>
      </c>
      <c r="D1487" s="168"/>
    </row>
    <row r="1488" spans="1:4" ht="12" hidden="1" customHeight="1" outlineLevel="1">
      <c r="A1488" s="155"/>
      <c r="B1488" s="156">
        <v>4300</v>
      </c>
      <c r="C1488" s="132" t="s">
        <v>146</v>
      </c>
      <c r="D1488" s="168"/>
    </row>
    <row r="1489" spans="1:4" ht="12" customHeight="1" collapsed="1">
      <c r="A1489" s="155"/>
      <c r="B1489" s="127">
        <v>5000</v>
      </c>
      <c r="C1489" s="128" t="s">
        <v>148</v>
      </c>
      <c r="D1489" s="159">
        <f>SUM(D1490:D1492)</f>
        <v>5014143</v>
      </c>
    </row>
    <row r="1490" spans="1:4" ht="12" customHeight="1">
      <c r="A1490" s="155"/>
      <c r="B1490" s="156">
        <v>5100</v>
      </c>
      <c r="C1490" s="132" t="s">
        <v>149</v>
      </c>
      <c r="D1490" s="168">
        <v>668</v>
      </c>
    </row>
    <row r="1491" spans="1:4" ht="12" customHeight="1">
      <c r="A1491" s="155"/>
      <c r="B1491" s="156">
        <v>5200</v>
      </c>
      <c r="C1491" s="132" t="s">
        <v>150</v>
      </c>
      <c r="D1491" s="168">
        <v>5013475</v>
      </c>
    </row>
    <row r="1492" spans="1:4" ht="12" hidden="1" customHeight="1" outlineLevel="1">
      <c r="A1492" s="155"/>
      <c r="B1492" s="169">
        <v>5300</v>
      </c>
      <c r="C1492" s="140" t="s">
        <v>151</v>
      </c>
      <c r="D1492" s="168">
        <v>0</v>
      </c>
    </row>
    <row r="1493" spans="1:4" ht="12" hidden="1" customHeight="1" outlineLevel="1">
      <c r="A1493" s="155"/>
      <c r="B1493" s="127">
        <v>6000</v>
      </c>
      <c r="C1493" s="128" t="s">
        <v>152</v>
      </c>
      <c r="D1493" s="159">
        <f>SUM(D1494:D1496)</f>
        <v>0</v>
      </c>
    </row>
    <row r="1494" spans="1:4" ht="12" hidden="1" customHeight="1" outlineLevel="1">
      <c r="A1494" s="155"/>
      <c r="B1494" s="156">
        <v>6200</v>
      </c>
      <c r="C1494" s="132" t="s">
        <v>153</v>
      </c>
      <c r="D1494" s="168"/>
    </row>
    <row r="1495" spans="1:4" ht="12" hidden="1" customHeight="1" outlineLevel="1">
      <c r="A1495" s="155" t="s">
        <v>147</v>
      </c>
      <c r="B1495" s="156">
        <v>6300</v>
      </c>
      <c r="C1495" s="132" t="s">
        <v>154</v>
      </c>
      <c r="D1495" s="168"/>
    </row>
    <row r="1496" spans="1:4" ht="12" hidden="1" customHeight="1" outlineLevel="1">
      <c r="A1496" s="155"/>
      <c r="B1496" s="156">
        <v>6400</v>
      </c>
      <c r="C1496" s="141" t="s">
        <v>155</v>
      </c>
      <c r="D1496" s="168"/>
    </row>
    <row r="1497" spans="1:4" ht="12" hidden="1" customHeight="1" outlineLevel="1">
      <c r="A1497" s="155"/>
      <c r="B1497" s="156">
        <v>6500</v>
      </c>
      <c r="C1497" s="170" t="s">
        <v>209</v>
      </c>
      <c r="D1497" s="168"/>
    </row>
    <row r="1498" spans="1:4" ht="12" hidden="1" customHeight="1" outlineLevel="1">
      <c r="A1498" s="155"/>
      <c r="B1498" s="127">
        <v>7000</v>
      </c>
      <c r="C1498" s="128" t="s">
        <v>157</v>
      </c>
      <c r="D1498" s="129">
        <f>SUM(D1499:D1509)</f>
        <v>0</v>
      </c>
    </row>
    <row r="1499" spans="1:4" ht="12" hidden="1" customHeight="1" outlineLevel="1">
      <c r="A1499" s="155"/>
      <c r="B1499" s="171" t="s">
        <v>210</v>
      </c>
      <c r="C1499" s="172" t="s">
        <v>211</v>
      </c>
      <c r="D1499" s="168"/>
    </row>
    <row r="1500" spans="1:4" ht="12" hidden="1" customHeight="1" outlineLevel="1" collapsed="1">
      <c r="A1500" s="155" t="s">
        <v>139</v>
      </c>
      <c r="B1500" s="171" t="s">
        <v>212</v>
      </c>
      <c r="C1500" s="172" t="s">
        <v>213</v>
      </c>
      <c r="D1500" s="168"/>
    </row>
    <row r="1501" spans="1:4" ht="12" hidden="1" customHeight="1" outlineLevel="1">
      <c r="A1501" s="155"/>
      <c r="B1501" s="171" t="s">
        <v>214</v>
      </c>
      <c r="C1501" s="172" t="s">
        <v>215</v>
      </c>
      <c r="D1501" s="168"/>
    </row>
    <row r="1502" spans="1:4" ht="12" hidden="1" customHeight="1" outlineLevel="1">
      <c r="A1502" s="155"/>
      <c r="B1502" s="171" t="s">
        <v>216</v>
      </c>
      <c r="C1502" s="172" t="s">
        <v>217</v>
      </c>
      <c r="D1502" s="168"/>
    </row>
    <row r="1503" spans="1:4" ht="12" hidden="1" customHeight="1" outlineLevel="1" collapsed="1">
      <c r="A1503" s="155"/>
      <c r="B1503" s="171" t="s">
        <v>218</v>
      </c>
      <c r="C1503" s="172" t="s">
        <v>219</v>
      </c>
      <c r="D1503" s="168"/>
    </row>
    <row r="1504" spans="1:4" ht="12" hidden="1" customHeight="1" outlineLevel="1">
      <c r="A1504" s="155" t="s">
        <v>156</v>
      </c>
      <c r="B1504" s="156">
        <v>7220</v>
      </c>
      <c r="C1504" s="172" t="s">
        <v>162</v>
      </c>
      <c r="D1504" s="168"/>
    </row>
    <row r="1505" spans="1:4" ht="12" hidden="1" customHeight="1" outlineLevel="1">
      <c r="A1505" s="155"/>
      <c r="B1505" s="156">
        <v>7240</v>
      </c>
      <c r="C1505" s="172" t="s">
        <v>220</v>
      </c>
      <c r="D1505" s="168"/>
    </row>
    <row r="1506" spans="1:4" ht="12" hidden="1" customHeight="1" outlineLevel="1">
      <c r="A1506" s="155"/>
      <c r="B1506" s="156">
        <v>7260</v>
      </c>
      <c r="C1506" s="172" t="s">
        <v>221</v>
      </c>
      <c r="D1506" s="168"/>
    </row>
    <row r="1507" spans="1:4" ht="12" hidden="1" customHeight="1" outlineLevel="1">
      <c r="A1507" s="155"/>
      <c r="B1507" s="156">
        <v>7270</v>
      </c>
      <c r="C1507" s="172" t="s">
        <v>165</v>
      </c>
      <c r="D1507" s="168"/>
    </row>
    <row r="1508" spans="1:4" ht="12" hidden="1" customHeight="1" outlineLevel="1">
      <c r="A1508" s="155"/>
      <c r="B1508" s="173" t="s">
        <v>222</v>
      </c>
      <c r="C1508" s="174" t="s">
        <v>223</v>
      </c>
      <c r="D1508" s="168"/>
    </row>
    <row r="1509" spans="1:4" ht="12" hidden="1" customHeight="1" outlineLevel="1">
      <c r="A1509" s="155"/>
      <c r="B1509" s="173" t="s">
        <v>224</v>
      </c>
      <c r="C1509" s="175" t="s">
        <v>167</v>
      </c>
      <c r="D1509" s="168"/>
    </row>
    <row r="1510" spans="1:4" ht="12" hidden="1" customHeight="1" outlineLevel="1">
      <c r="A1510" s="155"/>
      <c r="B1510" s="177">
        <v>8000</v>
      </c>
      <c r="C1510" s="178" t="s">
        <v>168</v>
      </c>
      <c r="D1510" s="159">
        <f>SUM(D1511:D1512)</f>
        <v>0</v>
      </c>
    </row>
    <row r="1511" spans="1:4" ht="12" hidden="1" customHeight="1" outlineLevel="1">
      <c r="A1511" s="155"/>
      <c r="B1511" s="165">
        <v>8100</v>
      </c>
      <c r="C1511" s="180" t="s">
        <v>169</v>
      </c>
      <c r="D1511" s="203"/>
    </row>
    <row r="1512" spans="1:4" ht="12" hidden="1" customHeight="1" outlineLevel="1" collapsed="1">
      <c r="A1512" s="155" t="s">
        <v>81</v>
      </c>
      <c r="B1512" s="165">
        <v>8900</v>
      </c>
      <c r="C1512" s="181" t="s">
        <v>225</v>
      </c>
      <c r="D1512" s="164"/>
    </row>
    <row r="1513" spans="1:4" ht="12" customHeight="1" collapsed="1">
      <c r="A1513" s="182" t="s">
        <v>285</v>
      </c>
      <c r="B1513" s="183"/>
      <c r="C1513" s="184" t="s">
        <v>286</v>
      </c>
      <c r="D1513" s="185">
        <f>D1514+D1531+D1552</f>
        <v>660634</v>
      </c>
    </row>
    <row r="1514" spans="1:4" ht="12" customHeight="1">
      <c r="A1514" s="148" t="s">
        <v>33</v>
      </c>
      <c r="B1514" s="149"/>
      <c r="C1514" s="150" t="s">
        <v>129</v>
      </c>
      <c r="D1514" s="151">
        <f>D1515+D1524+D1525+D1528+D1535+D1540+D1518</f>
        <v>617509</v>
      </c>
    </row>
    <row r="1515" spans="1:4" ht="12" customHeight="1">
      <c r="A1515" s="148" t="s">
        <v>130</v>
      </c>
      <c r="B1515" s="152">
        <v>1000</v>
      </c>
      <c r="C1515" s="153" t="s">
        <v>205</v>
      </c>
      <c r="D1515" s="154">
        <f>SUM(D1516:D1517)</f>
        <v>458963</v>
      </c>
    </row>
    <row r="1516" spans="1:4" ht="12" customHeight="1">
      <c r="A1516" s="155"/>
      <c r="B1516" s="156">
        <v>1100</v>
      </c>
      <c r="C1516" s="132" t="s">
        <v>132</v>
      </c>
      <c r="D1516" s="133">
        <v>359677</v>
      </c>
    </row>
    <row r="1517" spans="1:4" ht="12" customHeight="1">
      <c r="A1517" s="155"/>
      <c r="B1517" s="156">
        <v>1200</v>
      </c>
      <c r="C1517" s="141" t="s">
        <v>133</v>
      </c>
      <c r="D1517" s="133">
        <v>99286</v>
      </c>
    </row>
    <row r="1518" spans="1:4" ht="12" customHeight="1">
      <c r="A1518" s="155"/>
      <c r="B1518" s="157">
        <v>2000</v>
      </c>
      <c r="C1518" s="158" t="s">
        <v>206</v>
      </c>
      <c r="D1518" s="159">
        <f>SUM(D1519:D1523)</f>
        <v>158546</v>
      </c>
    </row>
    <row r="1519" spans="1:4" ht="12" customHeight="1">
      <c r="A1519" s="155"/>
      <c r="B1519" s="156">
        <v>2100</v>
      </c>
      <c r="C1519" s="132" t="s">
        <v>134</v>
      </c>
      <c r="D1519" s="133">
        <v>1000</v>
      </c>
    </row>
    <row r="1520" spans="1:4" ht="12" customHeight="1">
      <c r="A1520" s="155"/>
      <c r="B1520" s="156">
        <v>2200</v>
      </c>
      <c r="C1520" s="132" t="s">
        <v>135</v>
      </c>
      <c r="D1520" s="133">
        <v>116507</v>
      </c>
    </row>
    <row r="1521" spans="1:4" ht="12" customHeight="1">
      <c r="A1521" s="155"/>
      <c r="B1521" s="156">
        <v>2300</v>
      </c>
      <c r="C1521" s="132" t="s">
        <v>136</v>
      </c>
      <c r="D1521" s="133">
        <v>33039</v>
      </c>
    </row>
    <row r="1522" spans="1:4" ht="12" hidden="1" customHeight="1" outlineLevel="1">
      <c r="A1522" s="155"/>
      <c r="B1522" s="156">
        <v>2400</v>
      </c>
      <c r="C1522" s="160" t="s">
        <v>207</v>
      </c>
      <c r="D1522" s="133">
        <v>0</v>
      </c>
    </row>
    <row r="1523" spans="1:4" ht="12" customHeight="1" collapsed="1">
      <c r="A1523" s="155"/>
      <c r="B1523" s="156">
        <v>2500</v>
      </c>
      <c r="C1523" s="160" t="s">
        <v>138</v>
      </c>
      <c r="D1523" s="133">
        <v>8000</v>
      </c>
    </row>
    <row r="1524" spans="1:4" ht="12" hidden="1" customHeight="1" outlineLevel="1">
      <c r="A1524" s="155"/>
      <c r="B1524" s="127">
        <v>2275</v>
      </c>
      <c r="C1524" s="161" t="s">
        <v>108</v>
      </c>
      <c r="D1524" s="154"/>
    </row>
    <row r="1525" spans="1:4" ht="12" hidden="1" customHeight="1" outlineLevel="1">
      <c r="A1525" s="155" t="s">
        <v>139</v>
      </c>
      <c r="B1525" s="127">
        <v>3000</v>
      </c>
      <c r="C1525" s="162" t="s">
        <v>140</v>
      </c>
      <c r="D1525" s="159">
        <f>SUM(D1526:D1527)</f>
        <v>0</v>
      </c>
    </row>
    <row r="1526" spans="1:4" ht="12" hidden="1" customHeight="1" outlineLevel="1">
      <c r="A1526" s="155"/>
      <c r="B1526" s="156">
        <v>3200</v>
      </c>
      <c r="C1526" s="163" t="s">
        <v>208</v>
      </c>
      <c r="D1526" s="168">
        <v>0</v>
      </c>
    </row>
    <row r="1527" spans="1:4" ht="12" hidden="1" customHeight="1" outlineLevel="1">
      <c r="A1527" s="155"/>
      <c r="B1527" s="165">
        <v>3300</v>
      </c>
      <c r="C1527" s="166" t="s">
        <v>142</v>
      </c>
      <c r="D1527" s="202"/>
    </row>
    <row r="1528" spans="1:4" ht="12" hidden="1" customHeight="1" outlineLevel="1">
      <c r="A1528" s="155" t="s">
        <v>143</v>
      </c>
      <c r="B1528" s="127">
        <v>4000</v>
      </c>
      <c r="C1528" s="167" t="s">
        <v>144</v>
      </c>
      <c r="D1528" s="159">
        <f>SUM(D1529:D1530)</f>
        <v>0</v>
      </c>
    </row>
    <row r="1529" spans="1:4" ht="12" hidden="1" customHeight="1" outlineLevel="1">
      <c r="A1529" s="155"/>
      <c r="B1529" s="156">
        <v>4200</v>
      </c>
      <c r="C1529" s="132" t="s">
        <v>145</v>
      </c>
      <c r="D1529" s="168"/>
    </row>
    <row r="1530" spans="1:4" ht="12" hidden="1" customHeight="1" outlineLevel="1">
      <c r="A1530" s="155"/>
      <c r="B1530" s="156">
        <v>4300</v>
      </c>
      <c r="C1530" s="132" t="s">
        <v>146</v>
      </c>
      <c r="D1530" s="168"/>
    </row>
    <row r="1531" spans="1:4" ht="12" customHeight="1" collapsed="1">
      <c r="A1531" s="155" t="s">
        <v>147</v>
      </c>
      <c r="B1531" s="127">
        <v>5000</v>
      </c>
      <c r="C1531" s="128" t="s">
        <v>148</v>
      </c>
      <c r="D1531" s="159">
        <f>SUM(D1532:D1534)</f>
        <v>43125</v>
      </c>
    </row>
    <row r="1532" spans="1:4" ht="12" customHeight="1">
      <c r="A1532" s="155"/>
      <c r="B1532" s="156">
        <v>5100</v>
      </c>
      <c r="C1532" s="132" t="s">
        <v>149</v>
      </c>
      <c r="D1532" s="168">
        <v>15</v>
      </c>
    </row>
    <row r="1533" spans="1:4" ht="12" customHeight="1">
      <c r="A1533" s="155"/>
      <c r="B1533" s="156">
        <v>5200</v>
      </c>
      <c r="C1533" s="132" t="s">
        <v>150</v>
      </c>
      <c r="D1533" s="168">
        <v>43110</v>
      </c>
    </row>
    <row r="1534" spans="1:4" ht="12" hidden="1" customHeight="1" outlineLevel="1">
      <c r="A1534" s="155"/>
      <c r="B1534" s="169">
        <v>5300</v>
      </c>
      <c r="C1534" s="140" t="s">
        <v>151</v>
      </c>
      <c r="D1534" s="168">
        <v>0</v>
      </c>
    </row>
    <row r="1535" spans="1:4" ht="12" hidden="1" customHeight="1" outlineLevel="1">
      <c r="A1535" s="155" t="s">
        <v>139</v>
      </c>
      <c r="B1535" s="127">
        <v>6000</v>
      </c>
      <c r="C1535" s="128" t="s">
        <v>152</v>
      </c>
      <c r="D1535" s="159">
        <f>SUM(D1536:D1538)</f>
        <v>0</v>
      </c>
    </row>
    <row r="1536" spans="1:4" ht="12" hidden="1" customHeight="1" outlineLevel="1">
      <c r="A1536" s="155"/>
      <c r="B1536" s="156">
        <v>6200</v>
      </c>
      <c r="C1536" s="132" t="s">
        <v>153</v>
      </c>
      <c r="D1536" s="168"/>
    </row>
    <row r="1537" spans="1:4" ht="12" hidden="1" customHeight="1" outlineLevel="1">
      <c r="A1537" s="155"/>
      <c r="B1537" s="156">
        <v>6300</v>
      </c>
      <c r="C1537" s="132" t="s">
        <v>154</v>
      </c>
      <c r="D1537" s="168"/>
    </row>
    <row r="1538" spans="1:4" ht="12" hidden="1" customHeight="1" outlineLevel="1">
      <c r="A1538" s="155"/>
      <c r="B1538" s="156">
        <v>6400</v>
      </c>
      <c r="C1538" s="141" t="s">
        <v>155</v>
      </c>
      <c r="D1538" s="168"/>
    </row>
    <row r="1539" spans="1:4" ht="12" hidden="1" customHeight="1" outlineLevel="1">
      <c r="A1539" s="155"/>
      <c r="B1539" s="156">
        <v>6500</v>
      </c>
      <c r="C1539" s="170" t="s">
        <v>209</v>
      </c>
      <c r="D1539" s="168"/>
    </row>
    <row r="1540" spans="1:4" ht="12" hidden="1" customHeight="1" outlineLevel="1">
      <c r="A1540" s="155"/>
      <c r="B1540" s="127">
        <v>7000</v>
      </c>
      <c r="C1540" s="128" t="s">
        <v>157</v>
      </c>
      <c r="D1540" s="129">
        <f>SUM(D1541:D1551)</f>
        <v>0</v>
      </c>
    </row>
    <row r="1541" spans="1:4" ht="12" hidden="1" customHeight="1" outlineLevel="1">
      <c r="A1541" s="155"/>
      <c r="B1541" s="171" t="s">
        <v>210</v>
      </c>
      <c r="C1541" s="172" t="s">
        <v>211</v>
      </c>
      <c r="D1541" s="168"/>
    </row>
    <row r="1542" spans="1:4" ht="12" hidden="1" customHeight="1" outlineLevel="1">
      <c r="A1542" s="155"/>
      <c r="B1542" s="171" t="s">
        <v>212</v>
      </c>
      <c r="C1542" s="172" t="s">
        <v>213</v>
      </c>
      <c r="D1542" s="168"/>
    </row>
    <row r="1543" spans="1:4" ht="12" hidden="1" customHeight="1" outlineLevel="1">
      <c r="A1543" s="155"/>
      <c r="B1543" s="171" t="s">
        <v>214</v>
      </c>
      <c r="C1543" s="172" t="s">
        <v>215</v>
      </c>
      <c r="D1543" s="168"/>
    </row>
    <row r="1544" spans="1:4" ht="12" hidden="1" customHeight="1" outlineLevel="1">
      <c r="A1544" s="155"/>
      <c r="B1544" s="171" t="s">
        <v>216</v>
      </c>
      <c r="C1544" s="172" t="s">
        <v>217</v>
      </c>
      <c r="D1544" s="168"/>
    </row>
    <row r="1545" spans="1:4" ht="12" hidden="1" customHeight="1" outlineLevel="1">
      <c r="A1545" s="155"/>
      <c r="B1545" s="171" t="s">
        <v>218</v>
      </c>
      <c r="C1545" s="172" t="s">
        <v>219</v>
      </c>
      <c r="D1545" s="168"/>
    </row>
    <row r="1546" spans="1:4" ht="12" hidden="1" customHeight="1" outlineLevel="1">
      <c r="A1546" s="155"/>
      <c r="B1546" s="156">
        <v>7220</v>
      </c>
      <c r="C1546" s="172" t="s">
        <v>162</v>
      </c>
      <c r="D1546" s="168"/>
    </row>
    <row r="1547" spans="1:4" ht="12" hidden="1" customHeight="1" outlineLevel="1">
      <c r="A1547" s="155"/>
      <c r="B1547" s="156">
        <v>7240</v>
      </c>
      <c r="C1547" s="172" t="s">
        <v>220</v>
      </c>
      <c r="D1547" s="168"/>
    </row>
    <row r="1548" spans="1:4" ht="12" hidden="1" customHeight="1" outlineLevel="1">
      <c r="A1548" s="155" t="s">
        <v>156</v>
      </c>
      <c r="B1548" s="156">
        <v>7260</v>
      </c>
      <c r="C1548" s="172" t="s">
        <v>221</v>
      </c>
      <c r="D1548" s="168"/>
    </row>
    <row r="1549" spans="1:4" ht="12" hidden="1" customHeight="1" outlineLevel="1">
      <c r="A1549" s="155"/>
      <c r="B1549" s="156">
        <v>7270</v>
      </c>
      <c r="C1549" s="172" t="s">
        <v>165</v>
      </c>
      <c r="D1549" s="168"/>
    </row>
    <row r="1550" spans="1:4" ht="12" hidden="1" customHeight="1" outlineLevel="1">
      <c r="A1550" s="155"/>
      <c r="B1550" s="173" t="s">
        <v>222</v>
      </c>
      <c r="C1550" s="174" t="s">
        <v>223</v>
      </c>
      <c r="D1550" s="168"/>
    </row>
    <row r="1551" spans="1:4" ht="12" hidden="1" customHeight="1" outlineLevel="1">
      <c r="A1551" s="155"/>
      <c r="B1551" s="173" t="s">
        <v>224</v>
      </c>
      <c r="C1551" s="175" t="s">
        <v>167</v>
      </c>
      <c r="D1551" s="168"/>
    </row>
    <row r="1552" spans="1:4" ht="12" hidden="1" customHeight="1" outlineLevel="1">
      <c r="A1552" s="155"/>
      <c r="B1552" s="177">
        <v>8000</v>
      </c>
      <c r="C1552" s="178" t="s">
        <v>168</v>
      </c>
      <c r="D1552" s="159">
        <f>SUM(D1553:D1554)</f>
        <v>0</v>
      </c>
    </row>
    <row r="1553" spans="1:4" ht="12" hidden="1" customHeight="1" outlineLevel="1">
      <c r="A1553" s="155"/>
      <c r="B1553" s="165">
        <v>8100</v>
      </c>
      <c r="C1553" s="180" t="s">
        <v>169</v>
      </c>
      <c r="D1553" s="203"/>
    </row>
    <row r="1554" spans="1:4" ht="12" hidden="1" customHeight="1" outlineLevel="1">
      <c r="A1554" s="155"/>
      <c r="B1554" s="165">
        <v>8900</v>
      </c>
      <c r="C1554" s="181" t="s">
        <v>225</v>
      </c>
      <c r="D1554" s="164"/>
    </row>
    <row r="1555" spans="1:4" ht="12" customHeight="1" collapsed="1">
      <c r="A1555" s="182" t="s">
        <v>287</v>
      </c>
      <c r="B1555" s="183"/>
      <c r="C1555" s="184" t="s">
        <v>288</v>
      </c>
      <c r="D1555" s="185">
        <f>D1556+D1573+D1594</f>
        <v>141000</v>
      </c>
    </row>
    <row r="1556" spans="1:4" ht="12" customHeight="1">
      <c r="A1556" s="148" t="s">
        <v>33</v>
      </c>
      <c r="B1556" s="149"/>
      <c r="C1556" s="150" t="s">
        <v>129</v>
      </c>
      <c r="D1556" s="151">
        <f>D1557+D1566+D1567+D1570+D1577+D1582+D1560</f>
        <v>141000</v>
      </c>
    </row>
    <row r="1557" spans="1:4" ht="12" hidden="1" customHeight="1" outlineLevel="1">
      <c r="A1557" s="148" t="s">
        <v>130</v>
      </c>
      <c r="B1557" s="152">
        <v>1000</v>
      </c>
      <c r="C1557" s="153" t="s">
        <v>205</v>
      </c>
      <c r="D1557" s="154">
        <f>SUM(D1558:D1559)</f>
        <v>0</v>
      </c>
    </row>
    <row r="1558" spans="1:4" ht="12" hidden="1" customHeight="1" outlineLevel="1">
      <c r="A1558" s="155"/>
      <c r="B1558" s="156">
        <v>1100</v>
      </c>
      <c r="C1558" s="132" t="s">
        <v>132</v>
      </c>
      <c r="D1558" s="133"/>
    </row>
    <row r="1559" spans="1:4" ht="12" hidden="1" customHeight="1" outlineLevel="1">
      <c r="A1559" s="155"/>
      <c r="B1559" s="156">
        <v>1200</v>
      </c>
      <c r="C1559" s="141" t="s">
        <v>133</v>
      </c>
      <c r="D1559" s="133"/>
    </row>
    <row r="1560" spans="1:4" ht="12" customHeight="1" collapsed="1">
      <c r="A1560" s="155"/>
      <c r="B1560" s="157">
        <v>2000</v>
      </c>
      <c r="C1560" s="158" t="s">
        <v>206</v>
      </c>
      <c r="D1560" s="159">
        <f>SUM(D1561:D1565)</f>
        <v>4800</v>
      </c>
    </row>
    <row r="1561" spans="1:4" ht="12" hidden="1" customHeight="1" outlineLevel="1" collapsed="1">
      <c r="A1561" s="155"/>
      <c r="B1561" s="156">
        <v>2100</v>
      </c>
      <c r="C1561" s="132" t="s">
        <v>134</v>
      </c>
      <c r="D1561" s="133"/>
    </row>
    <row r="1562" spans="1:4" ht="12" customHeight="1" collapsed="1">
      <c r="A1562" s="155"/>
      <c r="B1562" s="156">
        <v>2200</v>
      </c>
      <c r="C1562" s="132" t="s">
        <v>135</v>
      </c>
      <c r="D1562" s="133">
        <v>4800</v>
      </c>
    </row>
    <row r="1563" spans="1:4" ht="12" hidden="1" customHeight="1" outlineLevel="1" collapsed="1">
      <c r="A1563" s="155"/>
      <c r="B1563" s="156">
        <v>2300</v>
      </c>
      <c r="C1563" s="132" t="s">
        <v>136</v>
      </c>
      <c r="D1563" s="133"/>
    </row>
    <row r="1564" spans="1:4" ht="12" hidden="1" customHeight="1" outlineLevel="1">
      <c r="A1564" s="155"/>
      <c r="B1564" s="156">
        <v>2400</v>
      </c>
      <c r="C1564" s="160" t="s">
        <v>207</v>
      </c>
      <c r="D1564" s="133"/>
    </row>
    <row r="1565" spans="1:4" ht="12" hidden="1" customHeight="1" outlineLevel="1">
      <c r="A1565" s="155"/>
      <c r="B1565" s="156">
        <v>2500</v>
      </c>
      <c r="C1565" s="160" t="s">
        <v>138</v>
      </c>
      <c r="D1565" s="133"/>
    </row>
    <row r="1566" spans="1:4" ht="12" hidden="1" customHeight="1" outlineLevel="1">
      <c r="A1566" s="155"/>
      <c r="B1566" s="127">
        <v>2275</v>
      </c>
      <c r="C1566" s="161" t="s">
        <v>108</v>
      </c>
      <c r="D1566" s="154"/>
    </row>
    <row r="1567" spans="1:4" ht="12" customHeight="1" collapsed="1">
      <c r="A1567" s="155" t="s">
        <v>139</v>
      </c>
      <c r="B1567" s="127">
        <v>3000</v>
      </c>
      <c r="C1567" s="162" t="s">
        <v>140</v>
      </c>
      <c r="D1567" s="159">
        <f>SUM(D1568:D1569)</f>
        <v>136200</v>
      </c>
    </row>
    <row r="1568" spans="1:4" ht="12" customHeight="1">
      <c r="A1568" s="155"/>
      <c r="B1568" s="156">
        <v>3200</v>
      </c>
      <c r="C1568" s="163" t="s">
        <v>208</v>
      </c>
      <c r="D1568" s="168">
        <v>136200</v>
      </c>
    </row>
    <row r="1569" spans="1:4" ht="12" hidden="1" customHeight="1" outlineLevel="1">
      <c r="A1569" s="155"/>
      <c r="B1569" s="165">
        <v>3300</v>
      </c>
      <c r="C1569" s="166" t="s">
        <v>142</v>
      </c>
      <c r="D1569" s="202"/>
    </row>
    <row r="1570" spans="1:4" ht="12" hidden="1" customHeight="1" outlineLevel="1">
      <c r="A1570" s="155" t="s">
        <v>143</v>
      </c>
      <c r="B1570" s="127">
        <v>4000</v>
      </c>
      <c r="C1570" s="167" t="s">
        <v>144</v>
      </c>
      <c r="D1570" s="159">
        <f>SUM(D1571:D1572)</f>
        <v>0</v>
      </c>
    </row>
    <row r="1571" spans="1:4" ht="12" hidden="1" customHeight="1" outlineLevel="1">
      <c r="A1571" s="155"/>
      <c r="B1571" s="156">
        <v>4200</v>
      </c>
      <c r="C1571" s="132" t="s">
        <v>145</v>
      </c>
      <c r="D1571" s="168"/>
    </row>
    <row r="1572" spans="1:4" ht="12" hidden="1" customHeight="1" outlineLevel="1">
      <c r="A1572" s="155"/>
      <c r="B1572" s="156">
        <v>4300</v>
      </c>
      <c r="C1572" s="132" t="s">
        <v>146</v>
      </c>
      <c r="D1572" s="168"/>
    </row>
    <row r="1573" spans="1:4" ht="12" hidden="1" customHeight="1" outlineLevel="1">
      <c r="A1573" s="155" t="s">
        <v>147</v>
      </c>
      <c r="B1573" s="127">
        <v>5000</v>
      </c>
      <c r="C1573" s="128" t="s">
        <v>148</v>
      </c>
      <c r="D1573" s="159">
        <f>SUM(D1574:D1576)</f>
        <v>0</v>
      </c>
    </row>
    <row r="1574" spans="1:4" ht="12" hidden="1" customHeight="1" outlineLevel="1">
      <c r="A1574" s="155"/>
      <c r="B1574" s="156">
        <v>5100</v>
      </c>
      <c r="C1574" s="132" t="s">
        <v>149</v>
      </c>
      <c r="D1574" s="168"/>
    </row>
    <row r="1575" spans="1:4" ht="12" hidden="1" customHeight="1" outlineLevel="1">
      <c r="A1575" s="155"/>
      <c r="B1575" s="156">
        <v>5200</v>
      </c>
      <c r="C1575" s="132" t="s">
        <v>150</v>
      </c>
      <c r="D1575" s="168"/>
    </row>
    <row r="1576" spans="1:4" ht="12" hidden="1" customHeight="1" outlineLevel="1">
      <c r="A1576" s="155"/>
      <c r="B1576" s="169">
        <v>5300</v>
      </c>
      <c r="C1576" s="140" t="s">
        <v>151</v>
      </c>
      <c r="D1576" s="168"/>
    </row>
    <row r="1577" spans="1:4" ht="12" hidden="1" customHeight="1" outlineLevel="1">
      <c r="A1577" s="155"/>
      <c r="B1577" s="127">
        <v>6000</v>
      </c>
      <c r="C1577" s="128" t="s">
        <v>152</v>
      </c>
      <c r="D1577" s="159">
        <f>SUM(D1578:D1580)</f>
        <v>0</v>
      </c>
    </row>
    <row r="1578" spans="1:4" ht="12" hidden="1" customHeight="1" outlineLevel="1">
      <c r="A1578" s="155"/>
      <c r="B1578" s="156">
        <v>6200</v>
      </c>
      <c r="C1578" s="132" t="s">
        <v>153</v>
      </c>
      <c r="D1578" s="168"/>
    </row>
    <row r="1579" spans="1:4" ht="12" hidden="1" customHeight="1" outlineLevel="1">
      <c r="A1579" s="155"/>
      <c r="B1579" s="156">
        <v>6300</v>
      </c>
      <c r="C1579" s="132" t="s">
        <v>154</v>
      </c>
      <c r="D1579" s="168"/>
    </row>
    <row r="1580" spans="1:4" ht="12" hidden="1" customHeight="1" outlineLevel="1">
      <c r="A1580" s="155"/>
      <c r="B1580" s="156">
        <v>6400</v>
      </c>
      <c r="C1580" s="141" t="s">
        <v>155</v>
      </c>
      <c r="D1580" s="168"/>
    </row>
    <row r="1581" spans="1:4" ht="12" hidden="1" customHeight="1" outlineLevel="1">
      <c r="A1581" s="155"/>
      <c r="B1581" s="156">
        <v>6500</v>
      </c>
      <c r="C1581" s="170" t="s">
        <v>209</v>
      </c>
      <c r="D1581" s="168"/>
    </row>
    <row r="1582" spans="1:4" ht="12" hidden="1" customHeight="1" outlineLevel="1">
      <c r="A1582" s="155"/>
      <c r="B1582" s="127">
        <v>7000</v>
      </c>
      <c r="C1582" s="128" t="s">
        <v>157</v>
      </c>
      <c r="D1582" s="129">
        <f>SUM(D1583:D1593)</f>
        <v>0</v>
      </c>
    </row>
    <row r="1583" spans="1:4" ht="12" hidden="1" customHeight="1" outlineLevel="1">
      <c r="A1583" s="155"/>
      <c r="B1583" s="171" t="s">
        <v>210</v>
      </c>
      <c r="C1583" s="172" t="s">
        <v>211</v>
      </c>
      <c r="D1583" s="168"/>
    </row>
    <row r="1584" spans="1:4" ht="12" hidden="1" customHeight="1" outlineLevel="1">
      <c r="A1584" s="155" t="s">
        <v>139</v>
      </c>
      <c r="B1584" s="171" t="s">
        <v>212</v>
      </c>
      <c r="C1584" s="172" t="s">
        <v>213</v>
      </c>
      <c r="D1584" s="168"/>
    </row>
    <row r="1585" spans="1:4" ht="12" hidden="1" customHeight="1" outlineLevel="1">
      <c r="A1585" s="155"/>
      <c r="B1585" s="171" t="s">
        <v>214</v>
      </c>
      <c r="C1585" s="172" t="s">
        <v>215</v>
      </c>
      <c r="D1585" s="168"/>
    </row>
    <row r="1586" spans="1:4" ht="12" hidden="1" customHeight="1" outlineLevel="1">
      <c r="A1586" s="155"/>
      <c r="B1586" s="171" t="s">
        <v>216</v>
      </c>
      <c r="C1586" s="172" t="s">
        <v>217</v>
      </c>
      <c r="D1586" s="168"/>
    </row>
    <row r="1587" spans="1:4" ht="12" hidden="1" customHeight="1" outlineLevel="1" collapsed="1">
      <c r="A1587" s="155"/>
      <c r="B1587" s="171" t="s">
        <v>218</v>
      </c>
      <c r="C1587" s="172" t="s">
        <v>219</v>
      </c>
      <c r="D1587" s="168"/>
    </row>
    <row r="1588" spans="1:4" ht="12" hidden="1" customHeight="1" outlineLevel="1">
      <c r="A1588" s="155" t="s">
        <v>156</v>
      </c>
      <c r="B1588" s="156">
        <v>7220</v>
      </c>
      <c r="C1588" s="172" t="s">
        <v>162</v>
      </c>
      <c r="D1588" s="168"/>
    </row>
    <row r="1589" spans="1:4" ht="12" hidden="1" customHeight="1" outlineLevel="1">
      <c r="A1589" s="155"/>
      <c r="B1589" s="156">
        <v>7240</v>
      </c>
      <c r="C1589" s="172" t="s">
        <v>220</v>
      </c>
      <c r="D1589" s="168"/>
    </row>
    <row r="1590" spans="1:4" ht="12" hidden="1" customHeight="1" outlineLevel="1">
      <c r="A1590" s="155"/>
      <c r="B1590" s="156">
        <v>7260</v>
      </c>
      <c r="C1590" s="172" t="s">
        <v>221</v>
      </c>
      <c r="D1590" s="168"/>
    </row>
    <row r="1591" spans="1:4" ht="12" hidden="1" customHeight="1" outlineLevel="1">
      <c r="A1591" s="155"/>
      <c r="B1591" s="156">
        <v>7270</v>
      </c>
      <c r="C1591" s="172" t="s">
        <v>165</v>
      </c>
      <c r="D1591" s="168"/>
    </row>
    <row r="1592" spans="1:4" ht="12" hidden="1" customHeight="1" outlineLevel="1">
      <c r="A1592" s="155"/>
      <c r="B1592" s="173" t="s">
        <v>222</v>
      </c>
      <c r="C1592" s="174" t="s">
        <v>223</v>
      </c>
      <c r="D1592" s="168"/>
    </row>
    <row r="1593" spans="1:4" ht="12" hidden="1" customHeight="1" outlineLevel="1">
      <c r="A1593" s="155"/>
      <c r="B1593" s="173" t="s">
        <v>224</v>
      </c>
      <c r="C1593" s="175" t="s">
        <v>167</v>
      </c>
      <c r="D1593" s="168"/>
    </row>
    <row r="1594" spans="1:4" ht="12" hidden="1" customHeight="1" outlineLevel="1">
      <c r="A1594" s="155"/>
      <c r="B1594" s="177">
        <v>8000</v>
      </c>
      <c r="C1594" s="178" t="s">
        <v>168</v>
      </c>
      <c r="D1594" s="159">
        <f>SUM(D1595:D1596)</f>
        <v>0</v>
      </c>
    </row>
    <row r="1595" spans="1:4" ht="12" hidden="1" customHeight="1" outlineLevel="1">
      <c r="A1595" s="155"/>
      <c r="B1595" s="165">
        <v>8100</v>
      </c>
      <c r="C1595" s="180" t="s">
        <v>169</v>
      </c>
      <c r="D1595" s="203"/>
    </row>
    <row r="1596" spans="1:4" ht="12" hidden="1" customHeight="1" outlineLevel="1">
      <c r="A1596" s="155" t="s">
        <v>81</v>
      </c>
      <c r="B1596" s="165">
        <v>8900</v>
      </c>
      <c r="C1596" s="181" t="s">
        <v>225</v>
      </c>
      <c r="D1596" s="164"/>
    </row>
    <row r="1597" spans="1:4" ht="12" customHeight="1" collapsed="1">
      <c r="A1597" s="182" t="s">
        <v>289</v>
      </c>
      <c r="B1597" s="183"/>
      <c r="C1597" s="184" t="s">
        <v>290</v>
      </c>
      <c r="D1597" s="185">
        <f>D1598+D1615+D1636</f>
        <v>442916</v>
      </c>
    </row>
    <row r="1598" spans="1:4" ht="12" customHeight="1">
      <c r="A1598" s="148" t="s">
        <v>33</v>
      </c>
      <c r="B1598" s="149"/>
      <c r="C1598" s="150" t="s">
        <v>129</v>
      </c>
      <c r="D1598" s="151">
        <f>D1599+D1608+D1609+D1612+D1619+D1624+D1602</f>
        <v>442916</v>
      </c>
    </row>
    <row r="1599" spans="1:4" ht="12.75" customHeight="1">
      <c r="A1599" s="148" t="s">
        <v>130</v>
      </c>
      <c r="B1599" s="152">
        <v>1000</v>
      </c>
      <c r="C1599" s="153" t="s">
        <v>205</v>
      </c>
      <c r="D1599" s="154">
        <f>SUM(D1600:D1601)</f>
        <v>7839</v>
      </c>
    </row>
    <row r="1600" spans="1:4" ht="12" customHeight="1">
      <c r="A1600" s="155"/>
      <c r="B1600" s="156">
        <v>1100</v>
      </c>
      <c r="C1600" s="132" t="s">
        <v>132</v>
      </c>
      <c r="D1600" s="133">
        <v>7342</v>
      </c>
    </row>
    <row r="1601" spans="1:4" ht="12" customHeight="1">
      <c r="A1601" s="155"/>
      <c r="B1601" s="156">
        <v>1200</v>
      </c>
      <c r="C1601" s="141" t="s">
        <v>133</v>
      </c>
      <c r="D1601" s="133">
        <v>497</v>
      </c>
    </row>
    <row r="1602" spans="1:4" ht="12" customHeight="1">
      <c r="A1602" s="155"/>
      <c r="B1602" s="157">
        <v>2000</v>
      </c>
      <c r="C1602" s="158" t="s">
        <v>206</v>
      </c>
      <c r="D1602" s="159">
        <f>SUM(D1603:D1607)</f>
        <v>308840</v>
      </c>
    </row>
    <row r="1603" spans="1:4" ht="12" customHeight="1">
      <c r="A1603" s="155"/>
      <c r="B1603" s="156">
        <v>2100</v>
      </c>
      <c r="C1603" s="132" t="s">
        <v>134</v>
      </c>
      <c r="D1603" s="133">
        <v>0</v>
      </c>
    </row>
    <row r="1604" spans="1:4" ht="12" hidden="1" customHeight="1" outlineLevel="1">
      <c r="A1604" s="155"/>
      <c r="B1604" s="156">
        <v>2200</v>
      </c>
      <c r="C1604" s="132" t="s">
        <v>135</v>
      </c>
      <c r="D1604" s="133">
        <v>307011</v>
      </c>
    </row>
    <row r="1605" spans="1:4" ht="12" customHeight="1" collapsed="1">
      <c r="A1605" s="155"/>
      <c r="B1605" s="156">
        <v>2300</v>
      </c>
      <c r="C1605" s="132" t="s">
        <v>136</v>
      </c>
      <c r="D1605" s="133">
        <v>1829</v>
      </c>
    </row>
    <row r="1606" spans="1:4" ht="12" hidden="1" customHeight="1" outlineLevel="1">
      <c r="A1606" s="155"/>
      <c r="B1606" s="156">
        <v>2400</v>
      </c>
      <c r="C1606" s="160" t="s">
        <v>207</v>
      </c>
      <c r="D1606" s="133">
        <v>0</v>
      </c>
    </row>
    <row r="1607" spans="1:4" ht="12" hidden="1" customHeight="1" outlineLevel="1">
      <c r="A1607" s="155"/>
      <c r="B1607" s="156">
        <v>2500</v>
      </c>
      <c r="C1607" s="160" t="s">
        <v>138</v>
      </c>
      <c r="D1607" s="133">
        <v>0</v>
      </c>
    </row>
    <row r="1608" spans="1:4" ht="12" hidden="1" customHeight="1" outlineLevel="1">
      <c r="A1608" s="155"/>
      <c r="B1608" s="127">
        <v>2275</v>
      </c>
      <c r="C1608" s="161" t="s">
        <v>108</v>
      </c>
      <c r="D1608" s="154"/>
    </row>
    <row r="1609" spans="1:4" ht="12" customHeight="1" collapsed="1">
      <c r="A1609" s="155" t="s">
        <v>139</v>
      </c>
      <c r="B1609" s="127">
        <v>3000</v>
      </c>
      <c r="C1609" s="162" t="s">
        <v>140</v>
      </c>
      <c r="D1609" s="159">
        <f>SUM(D1610:D1611)</f>
        <v>126237</v>
      </c>
    </row>
    <row r="1610" spans="1:4" ht="12" customHeight="1">
      <c r="A1610" s="155"/>
      <c r="B1610" s="156">
        <v>3200</v>
      </c>
      <c r="C1610" s="163" t="s">
        <v>208</v>
      </c>
      <c r="D1610" s="168">
        <v>126237</v>
      </c>
    </row>
    <row r="1611" spans="1:4" ht="11.25" hidden="1" customHeight="1" outlineLevel="1">
      <c r="A1611" s="155"/>
      <c r="B1611" s="165">
        <v>3300</v>
      </c>
      <c r="C1611" s="166" t="s">
        <v>142</v>
      </c>
      <c r="D1611" s="202"/>
    </row>
    <row r="1612" spans="1:4" ht="12" hidden="1" customHeight="1" outlineLevel="1">
      <c r="A1612" s="155" t="s">
        <v>143</v>
      </c>
      <c r="B1612" s="127">
        <v>4000</v>
      </c>
      <c r="C1612" s="167" t="s">
        <v>144</v>
      </c>
      <c r="D1612" s="159">
        <f>SUM(D1613:D1614)</f>
        <v>0</v>
      </c>
    </row>
    <row r="1613" spans="1:4" ht="12" hidden="1" customHeight="1" outlineLevel="1">
      <c r="A1613" s="155"/>
      <c r="B1613" s="156">
        <v>4200</v>
      </c>
      <c r="C1613" s="132" t="s">
        <v>145</v>
      </c>
      <c r="D1613" s="168"/>
    </row>
    <row r="1614" spans="1:4" ht="12" hidden="1" customHeight="1" outlineLevel="1">
      <c r="A1614" s="155"/>
      <c r="B1614" s="156">
        <v>4300</v>
      </c>
      <c r="C1614" s="132" t="s">
        <v>146</v>
      </c>
      <c r="D1614" s="168"/>
    </row>
    <row r="1615" spans="1:4" ht="12" hidden="1" customHeight="1" outlineLevel="1">
      <c r="A1615" s="155" t="s">
        <v>147</v>
      </c>
      <c r="B1615" s="127">
        <v>5000</v>
      </c>
      <c r="C1615" s="128" t="s">
        <v>148</v>
      </c>
      <c r="D1615" s="159">
        <f>SUM(D1616:D1618)</f>
        <v>0</v>
      </c>
    </row>
    <row r="1616" spans="1:4" ht="12" hidden="1" customHeight="1" outlineLevel="1">
      <c r="A1616" s="155"/>
      <c r="B1616" s="156">
        <v>5100</v>
      </c>
      <c r="C1616" s="132" t="s">
        <v>149</v>
      </c>
      <c r="D1616" s="168">
        <v>0</v>
      </c>
    </row>
    <row r="1617" spans="1:4" ht="12" hidden="1" customHeight="1" outlineLevel="1">
      <c r="A1617" s="155"/>
      <c r="B1617" s="156">
        <v>5200</v>
      </c>
      <c r="C1617" s="132" t="s">
        <v>150</v>
      </c>
      <c r="D1617" s="168">
        <v>0</v>
      </c>
    </row>
    <row r="1618" spans="1:4" ht="12" hidden="1" customHeight="1" outlineLevel="1">
      <c r="A1618" s="155"/>
      <c r="B1618" s="169">
        <v>5300</v>
      </c>
      <c r="C1618" s="140" t="s">
        <v>151</v>
      </c>
      <c r="D1618" s="168">
        <v>0</v>
      </c>
    </row>
    <row r="1619" spans="1:4" ht="12" hidden="1" customHeight="1" outlineLevel="1">
      <c r="A1619" s="155" t="s">
        <v>139</v>
      </c>
      <c r="B1619" s="127">
        <v>6000</v>
      </c>
      <c r="C1619" s="128" t="s">
        <v>152</v>
      </c>
      <c r="D1619" s="159">
        <f>SUM(D1620:D1622)</f>
        <v>0</v>
      </c>
    </row>
    <row r="1620" spans="1:4" ht="12" hidden="1" customHeight="1" outlineLevel="1">
      <c r="A1620" s="155"/>
      <c r="B1620" s="156">
        <v>6200</v>
      </c>
      <c r="C1620" s="132" t="s">
        <v>153</v>
      </c>
      <c r="D1620" s="168">
        <v>0</v>
      </c>
    </row>
    <row r="1621" spans="1:4" ht="12" hidden="1" customHeight="1" outlineLevel="1">
      <c r="A1621" s="155"/>
      <c r="B1621" s="156">
        <v>6300</v>
      </c>
      <c r="C1621" s="132" t="s">
        <v>154</v>
      </c>
      <c r="D1621" s="168">
        <v>0</v>
      </c>
    </row>
    <row r="1622" spans="1:4" ht="12" hidden="1" customHeight="1" outlineLevel="1">
      <c r="A1622" s="155"/>
      <c r="B1622" s="156">
        <v>6400</v>
      </c>
      <c r="C1622" s="141" t="s">
        <v>155</v>
      </c>
      <c r="D1622" s="168">
        <v>0</v>
      </c>
    </row>
    <row r="1623" spans="1:4" ht="12" hidden="1" customHeight="1" outlineLevel="1">
      <c r="A1623" s="155"/>
      <c r="B1623" s="156">
        <v>6500</v>
      </c>
      <c r="C1623" s="170" t="s">
        <v>209</v>
      </c>
      <c r="D1623" s="168"/>
    </row>
    <row r="1624" spans="1:4" ht="12" hidden="1" customHeight="1" outlineLevel="1">
      <c r="A1624" s="155" t="s">
        <v>156</v>
      </c>
      <c r="B1624" s="127">
        <v>7000</v>
      </c>
      <c r="C1624" s="128" t="s">
        <v>157</v>
      </c>
      <c r="D1624" s="129">
        <f>SUM(D1625:D1635)</f>
        <v>0</v>
      </c>
    </row>
    <row r="1625" spans="1:4" ht="12" hidden="1" customHeight="1" outlineLevel="1">
      <c r="A1625" s="155"/>
      <c r="B1625" s="171" t="s">
        <v>210</v>
      </c>
      <c r="C1625" s="172" t="s">
        <v>211</v>
      </c>
      <c r="D1625" s="168">
        <v>0</v>
      </c>
    </row>
    <row r="1626" spans="1:4" ht="12" hidden="1" customHeight="1" outlineLevel="1">
      <c r="A1626" s="155"/>
      <c r="B1626" s="171" t="s">
        <v>212</v>
      </c>
      <c r="C1626" s="172" t="s">
        <v>213</v>
      </c>
      <c r="D1626" s="168">
        <v>0</v>
      </c>
    </row>
    <row r="1627" spans="1:4" ht="12" hidden="1" customHeight="1" outlineLevel="1">
      <c r="A1627" s="155"/>
      <c r="B1627" s="171" t="s">
        <v>214</v>
      </c>
      <c r="C1627" s="172" t="s">
        <v>215</v>
      </c>
      <c r="D1627" s="168">
        <v>0</v>
      </c>
    </row>
    <row r="1628" spans="1:4" ht="12" hidden="1" customHeight="1" outlineLevel="1">
      <c r="A1628" s="155"/>
      <c r="B1628" s="171" t="s">
        <v>216</v>
      </c>
      <c r="C1628" s="172" t="s">
        <v>217</v>
      </c>
      <c r="D1628" s="168">
        <v>0</v>
      </c>
    </row>
    <row r="1629" spans="1:4" ht="12" hidden="1" customHeight="1" outlineLevel="1">
      <c r="A1629" s="155"/>
      <c r="B1629" s="171" t="s">
        <v>218</v>
      </c>
      <c r="C1629" s="172" t="s">
        <v>219</v>
      </c>
      <c r="D1629" s="168">
        <v>0</v>
      </c>
    </row>
    <row r="1630" spans="1:4" ht="12" hidden="1" customHeight="1" outlineLevel="1">
      <c r="A1630" s="155"/>
      <c r="B1630" s="156">
        <v>7220</v>
      </c>
      <c r="C1630" s="172" t="s">
        <v>162</v>
      </c>
      <c r="D1630" s="168">
        <v>0</v>
      </c>
    </row>
    <row r="1631" spans="1:4" ht="12" hidden="1" customHeight="1" outlineLevel="1">
      <c r="A1631" s="155"/>
      <c r="B1631" s="156">
        <v>7240</v>
      </c>
      <c r="C1631" s="172" t="s">
        <v>220</v>
      </c>
      <c r="D1631" s="168">
        <v>0</v>
      </c>
    </row>
    <row r="1632" spans="1:4" ht="12" hidden="1" customHeight="1" outlineLevel="1">
      <c r="A1632" s="155"/>
      <c r="B1632" s="156">
        <v>7260</v>
      </c>
      <c r="C1632" s="172" t="s">
        <v>221</v>
      </c>
      <c r="D1632" s="168">
        <v>0</v>
      </c>
    </row>
    <row r="1633" spans="1:4" ht="12" hidden="1" customHeight="1" outlineLevel="1">
      <c r="A1633" s="155"/>
      <c r="B1633" s="156">
        <v>7270</v>
      </c>
      <c r="C1633" s="172" t="s">
        <v>165</v>
      </c>
      <c r="D1633" s="168">
        <v>0</v>
      </c>
    </row>
    <row r="1634" spans="1:4" ht="12" hidden="1" customHeight="1" outlineLevel="1">
      <c r="A1634" s="155"/>
      <c r="B1634" s="173" t="s">
        <v>222</v>
      </c>
      <c r="C1634" s="174" t="s">
        <v>223</v>
      </c>
      <c r="D1634" s="168">
        <v>0</v>
      </c>
    </row>
    <row r="1635" spans="1:4" ht="12" hidden="1" customHeight="1" outlineLevel="1">
      <c r="A1635" s="155"/>
      <c r="B1635" s="173" t="s">
        <v>224</v>
      </c>
      <c r="C1635" s="175" t="s">
        <v>167</v>
      </c>
      <c r="D1635" s="168">
        <v>0</v>
      </c>
    </row>
    <row r="1636" spans="1:4" ht="12" hidden="1" customHeight="1" outlineLevel="1">
      <c r="A1636" s="155"/>
      <c r="B1636" s="177">
        <v>8000</v>
      </c>
      <c r="C1636" s="178" t="s">
        <v>168</v>
      </c>
      <c r="D1636" s="159">
        <f>SUM(D1637:D1638)</f>
        <v>0</v>
      </c>
    </row>
    <row r="1637" spans="1:4" ht="12" hidden="1" customHeight="1" outlineLevel="1">
      <c r="A1637" s="155"/>
      <c r="B1637" s="165">
        <v>8100</v>
      </c>
      <c r="C1637" s="180" t="s">
        <v>169</v>
      </c>
      <c r="D1637" s="203">
        <v>0</v>
      </c>
    </row>
    <row r="1638" spans="1:4" ht="17.25" hidden="1" customHeight="1" outlineLevel="1">
      <c r="A1638" s="155"/>
      <c r="B1638" s="165">
        <v>8900</v>
      </c>
      <c r="C1638" s="181" t="s">
        <v>225</v>
      </c>
      <c r="D1638" s="164">
        <v>0</v>
      </c>
    </row>
    <row r="1639" spans="1:4" ht="12" customHeight="1" collapsed="1">
      <c r="A1639" s="182" t="s">
        <v>291</v>
      </c>
      <c r="B1639" s="183"/>
      <c r="C1639" s="200" t="s">
        <v>292</v>
      </c>
      <c r="D1639" s="185">
        <f>D1640+D1657+D1680</f>
        <v>69600</v>
      </c>
    </row>
    <row r="1640" spans="1:4" ht="12" customHeight="1">
      <c r="A1640" s="148" t="s">
        <v>33</v>
      </c>
      <c r="B1640" s="149"/>
      <c r="C1640" s="150" t="s">
        <v>129</v>
      </c>
      <c r="D1640" s="151">
        <f>D1641+D1650+D1651+D1654+D1661+D1666+D1644</f>
        <v>69600</v>
      </c>
    </row>
    <row r="1641" spans="1:4" ht="12" hidden="1" customHeight="1" outlineLevel="1">
      <c r="A1641" s="148" t="s">
        <v>130</v>
      </c>
      <c r="B1641" s="152">
        <v>1000</v>
      </c>
      <c r="C1641" s="153" t="s">
        <v>205</v>
      </c>
      <c r="D1641" s="154">
        <f>SUM(D1642:D1643)</f>
        <v>0</v>
      </c>
    </row>
    <row r="1642" spans="1:4" ht="12" hidden="1" customHeight="1" outlineLevel="1">
      <c r="A1642" s="155"/>
      <c r="B1642" s="156">
        <v>1100</v>
      </c>
      <c r="C1642" s="132" t="s">
        <v>132</v>
      </c>
      <c r="D1642" s="133"/>
    </row>
    <row r="1643" spans="1:4" ht="12" hidden="1" customHeight="1" outlineLevel="1">
      <c r="A1643" s="155"/>
      <c r="B1643" s="156">
        <v>1200</v>
      </c>
      <c r="C1643" s="141" t="s">
        <v>133</v>
      </c>
      <c r="D1643" s="133"/>
    </row>
    <row r="1644" spans="1:4" ht="12" hidden="1" customHeight="1" outlineLevel="1">
      <c r="A1644" s="155"/>
      <c r="B1644" s="157">
        <v>2000</v>
      </c>
      <c r="C1644" s="158" t="s">
        <v>206</v>
      </c>
      <c r="D1644" s="159">
        <f>SUM(D1645:D1649)</f>
        <v>0</v>
      </c>
    </row>
    <row r="1645" spans="1:4" ht="12" hidden="1" customHeight="1" outlineLevel="1">
      <c r="A1645" s="155"/>
      <c r="B1645" s="156">
        <v>2100</v>
      </c>
      <c r="C1645" s="132" t="s">
        <v>134</v>
      </c>
      <c r="D1645" s="133"/>
    </row>
    <row r="1646" spans="1:4" ht="12" hidden="1" customHeight="1" outlineLevel="1">
      <c r="A1646" s="155"/>
      <c r="B1646" s="156">
        <v>2200</v>
      </c>
      <c r="C1646" s="132" t="s">
        <v>135</v>
      </c>
      <c r="D1646" s="133"/>
    </row>
    <row r="1647" spans="1:4" ht="12" hidden="1" customHeight="1" outlineLevel="1">
      <c r="A1647" s="155"/>
      <c r="B1647" s="156">
        <v>2300</v>
      </c>
      <c r="C1647" s="132" t="s">
        <v>136</v>
      </c>
      <c r="D1647" s="133"/>
    </row>
    <row r="1648" spans="1:4" ht="12" hidden="1" customHeight="1" outlineLevel="1">
      <c r="A1648" s="155"/>
      <c r="B1648" s="156">
        <v>2400</v>
      </c>
      <c r="C1648" s="160" t="s">
        <v>207</v>
      </c>
      <c r="D1648" s="133"/>
    </row>
    <row r="1649" spans="1:4" ht="12" hidden="1" customHeight="1" outlineLevel="1">
      <c r="A1649" s="155"/>
      <c r="B1649" s="156">
        <v>2500</v>
      </c>
      <c r="C1649" s="160" t="s">
        <v>138</v>
      </c>
      <c r="D1649" s="133"/>
    </row>
    <row r="1650" spans="1:4" ht="12" hidden="1" customHeight="1" outlineLevel="1">
      <c r="A1650" s="155"/>
      <c r="B1650" s="127">
        <v>2275</v>
      </c>
      <c r="C1650" s="161" t="s">
        <v>108</v>
      </c>
      <c r="D1650" s="154"/>
    </row>
    <row r="1651" spans="1:4" ht="12" customHeight="1" collapsed="1">
      <c r="A1651" s="155" t="s">
        <v>139</v>
      </c>
      <c r="B1651" s="127">
        <v>3000</v>
      </c>
      <c r="C1651" s="162" t="s">
        <v>140</v>
      </c>
      <c r="D1651" s="159">
        <f>SUM(D1652:D1653)</f>
        <v>69600</v>
      </c>
    </row>
    <row r="1652" spans="1:4" ht="12" customHeight="1">
      <c r="A1652" s="400"/>
      <c r="B1652" s="401">
        <v>3200</v>
      </c>
      <c r="C1652" s="430" t="s">
        <v>208</v>
      </c>
      <c r="D1652" s="410">
        <v>69600</v>
      </c>
    </row>
    <row r="1653" spans="1:4" ht="12" hidden="1" customHeight="1" outlineLevel="1">
      <c r="A1653" s="414"/>
      <c r="B1653" s="427">
        <v>3300</v>
      </c>
      <c r="C1653" s="428" t="s">
        <v>142</v>
      </c>
      <c r="D1653" s="429"/>
    </row>
    <row r="1654" spans="1:4" ht="12" hidden="1" customHeight="1" outlineLevel="1">
      <c r="A1654" s="155" t="s">
        <v>143</v>
      </c>
      <c r="B1654" s="127">
        <v>4000</v>
      </c>
      <c r="C1654" s="167" t="s">
        <v>144</v>
      </c>
      <c r="D1654" s="159">
        <f>SUM(D1655:D1656)</f>
        <v>0</v>
      </c>
    </row>
    <row r="1655" spans="1:4" ht="12" hidden="1" customHeight="1" outlineLevel="1">
      <c r="A1655" s="155"/>
      <c r="B1655" s="156">
        <v>4200</v>
      </c>
      <c r="C1655" s="132" t="s">
        <v>145</v>
      </c>
      <c r="D1655" s="168"/>
    </row>
    <row r="1656" spans="1:4" ht="12" hidden="1" customHeight="1" outlineLevel="1">
      <c r="A1656" s="155"/>
      <c r="B1656" s="156">
        <v>4300</v>
      </c>
      <c r="C1656" s="132" t="s">
        <v>146</v>
      </c>
      <c r="D1656" s="168"/>
    </row>
    <row r="1657" spans="1:4" ht="12" hidden="1" customHeight="1" outlineLevel="1">
      <c r="A1657" s="155" t="s">
        <v>147</v>
      </c>
      <c r="B1657" s="127">
        <v>5000</v>
      </c>
      <c r="C1657" s="128" t="s">
        <v>148</v>
      </c>
      <c r="D1657" s="159">
        <f>SUM(D1658:D1660)</f>
        <v>0</v>
      </c>
    </row>
    <row r="1658" spans="1:4" ht="12" hidden="1" customHeight="1" outlineLevel="1">
      <c r="A1658" s="155"/>
      <c r="B1658" s="156">
        <v>5100</v>
      </c>
      <c r="C1658" s="132" t="s">
        <v>149</v>
      </c>
      <c r="D1658" s="168"/>
    </row>
    <row r="1659" spans="1:4" ht="12" hidden="1" customHeight="1" outlineLevel="1">
      <c r="A1659" s="155"/>
      <c r="B1659" s="156">
        <v>5200</v>
      </c>
      <c r="C1659" s="132" t="s">
        <v>150</v>
      </c>
      <c r="D1659" s="168"/>
    </row>
    <row r="1660" spans="1:4" ht="12" hidden="1" customHeight="1" outlineLevel="1">
      <c r="A1660" s="155"/>
      <c r="B1660" s="169">
        <v>5300</v>
      </c>
      <c r="C1660" s="140" t="s">
        <v>151</v>
      </c>
      <c r="D1660" s="168"/>
    </row>
    <row r="1661" spans="1:4" ht="12" hidden="1" customHeight="1" outlineLevel="1">
      <c r="A1661" s="155" t="s">
        <v>139</v>
      </c>
      <c r="B1661" s="127">
        <v>6000</v>
      </c>
      <c r="C1661" s="128" t="s">
        <v>152</v>
      </c>
      <c r="D1661" s="159">
        <f>SUM(D1662:D1664)</f>
        <v>0</v>
      </c>
    </row>
    <row r="1662" spans="1:4" ht="12" hidden="1" customHeight="1" outlineLevel="1">
      <c r="A1662" s="155"/>
      <c r="B1662" s="156">
        <v>6200</v>
      </c>
      <c r="C1662" s="132" t="s">
        <v>153</v>
      </c>
      <c r="D1662" s="168"/>
    </row>
    <row r="1663" spans="1:4" ht="12" hidden="1" customHeight="1" outlineLevel="1">
      <c r="A1663" s="155"/>
      <c r="B1663" s="156">
        <v>6300</v>
      </c>
      <c r="C1663" s="132" t="s">
        <v>154</v>
      </c>
      <c r="D1663" s="168"/>
    </row>
    <row r="1664" spans="1:4" ht="12" hidden="1" customHeight="1" outlineLevel="1">
      <c r="A1664" s="155"/>
      <c r="B1664" s="156">
        <v>6400</v>
      </c>
      <c r="C1664" s="141" t="s">
        <v>155</v>
      </c>
      <c r="D1664" s="168"/>
    </row>
    <row r="1665" spans="1:4" ht="12" hidden="1" customHeight="1" outlineLevel="1">
      <c r="A1665" s="155"/>
      <c r="B1665" s="156">
        <v>6500</v>
      </c>
      <c r="C1665" s="170" t="s">
        <v>209</v>
      </c>
      <c r="D1665" s="168"/>
    </row>
    <row r="1666" spans="1:4" ht="12" hidden="1" customHeight="1" outlineLevel="1">
      <c r="A1666" s="155" t="s">
        <v>156</v>
      </c>
      <c r="B1666" s="127">
        <v>7000</v>
      </c>
      <c r="C1666" s="128" t="s">
        <v>157</v>
      </c>
      <c r="D1666" s="129">
        <f>SUM(D1667:D1677)</f>
        <v>0</v>
      </c>
    </row>
    <row r="1667" spans="1:4" ht="12" hidden="1" customHeight="1" outlineLevel="1">
      <c r="A1667" s="155"/>
      <c r="B1667" s="171" t="s">
        <v>210</v>
      </c>
      <c r="C1667" s="172" t="s">
        <v>211</v>
      </c>
      <c r="D1667" s="168"/>
    </row>
    <row r="1668" spans="1:4" ht="12" hidden="1" customHeight="1" outlineLevel="1">
      <c r="A1668" s="155"/>
      <c r="B1668" s="171" t="s">
        <v>212</v>
      </c>
      <c r="C1668" s="172" t="s">
        <v>213</v>
      </c>
      <c r="D1668" s="168"/>
    </row>
    <row r="1669" spans="1:4" ht="12" hidden="1" customHeight="1" outlineLevel="1">
      <c r="A1669" s="155"/>
      <c r="B1669" s="171" t="s">
        <v>214</v>
      </c>
      <c r="C1669" s="172" t="s">
        <v>215</v>
      </c>
      <c r="D1669" s="168"/>
    </row>
    <row r="1670" spans="1:4" ht="12" hidden="1" customHeight="1" outlineLevel="1">
      <c r="A1670" s="155"/>
      <c r="B1670" s="171" t="s">
        <v>216</v>
      </c>
      <c r="C1670" s="172" t="s">
        <v>217</v>
      </c>
      <c r="D1670" s="168"/>
    </row>
    <row r="1671" spans="1:4" ht="12" hidden="1" customHeight="1" outlineLevel="1">
      <c r="A1671" s="155"/>
      <c r="B1671" s="171" t="s">
        <v>218</v>
      </c>
      <c r="C1671" s="172" t="s">
        <v>219</v>
      </c>
      <c r="D1671" s="168"/>
    </row>
    <row r="1672" spans="1:4" ht="12" hidden="1" customHeight="1" outlineLevel="1">
      <c r="A1672" s="155"/>
      <c r="B1672" s="156">
        <v>7220</v>
      </c>
      <c r="C1672" s="172" t="s">
        <v>162</v>
      </c>
      <c r="D1672" s="168"/>
    </row>
    <row r="1673" spans="1:4" ht="12" hidden="1" customHeight="1" outlineLevel="1">
      <c r="A1673" s="155"/>
      <c r="B1673" s="156">
        <v>7240</v>
      </c>
      <c r="C1673" s="172" t="s">
        <v>220</v>
      </c>
      <c r="D1673" s="168"/>
    </row>
    <row r="1674" spans="1:4" ht="12" hidden="1" customHeight="1" outlineLevel="1">
      <c r="A1674" s="155"/>
      <c r="B1674" s="156">
        <v>7260</v>
      </c>
      <c r="C1674" s="172" t="s">
        <v>221</v>
      </c>
      <c r="D1674" s="168"/>
    </row>
    <row r="1675" spans="1:4" ht="12" hidden="1" customHeight="1" outlineLevel="1">
      <c r="A1675" s="155"/>
      <c r="B1675" s="156">
        <v>7270</v>
      </c>
      <c r="C1675" s="172" t="s">
        <v>165</v>
      </c>
      <c r="D1675" s="168"/>
    </row>
    <row r="1676" spans="1:4" ht="12" hidden="1" customHeight="1" outlineLevel="1">
      <c r="A1676" s="155"/>
      <c r="B1676" s="173" t="s">
        <v>222</v>
      </c>
      <c r="C1676" s="174" t="s">
        <v>223</v>
      </c>
      <c r="D1676" s="168"/>
    </row>
    <row r="1677" spans="1:4" ht="12" hidden="1" customHeight="1" outlineLevel="1">
      <c r="A1677" s="155"/>
      <c r="B1677" s="173" t="s">
        <v>224</v>
      </c>
      <c r="C1677" s="175" t="s">
        <v>167</v>
      </c>
      <c r="D1677" s="168"/>
    </row>
    <row r="1678" spans="1:4" ht="12" hidden="1" customHeight="1" outlineLevel="1">
      <c r="A1678" s="155"/>
      <c r="B1678" s="177">
        <v>8000</v>
      </c>
      <c r="C1678" s="178" t="s">
        <v>168</v>
      </c>
      <c r="D1678" s="159">
        <f>SUM(D1679:D1680)</f>
        <v>0</v>
      </c>
    </row>
    <row r="1679" spans="1:4" ht="12" hidden="1" customHeight="1" outlineLevel="1">
      <c r="A1679" s="155"/>
      <c r="B1679" s="165">
        <v>8100</v>
      </c>
      <c r="C1679" s="180" t="s">
        <v>169</v>
      </c>
      <c r="D1679" s="203"/>
    </row>
    <row r="1680" spans="1:4" ht="12" hidden="1" customHeight="1" outlineLevel="1">
      <c r="A1680" s="155" t="s">
        <v>81</v>
      </c>
      <c r="B1680" s="165">
        <v>8900</v>
      </c>
      <c r="C1680" s="181" t="s">
        <v>225</v>
      </c>
      <c r="D1680" s="164"/>
    </row>
    <row r="1681" spans="1:5" ht="12" customHeight="1" collapsed="1">
      <c r="A1681" s="182" t="s">
        <v>293</v>
      </c>
      <c r="B1681" s="183"/>
      <c r="C1681" s="184" t="s">
        <v>294</v>
      </c>
      <c r="D1681" s="185">
        <f>D1682+D1699+D1720</f>
        <v>63316</v>
      </c>
      <c r="E1681" s="113"/>
    </row>
    <row r="1682" spans="1:5" ht="12" customHeight="1">
      <c r="A1682" s="148" t="s">
        <v>33</v>
      </c>
      <c r="B1682" s="149"/>
      <c r="C1682" s="150" t="s">
        <v>129</v>
      </c>
      <c r="D1682" s="151">
        <f>D1683+D1692+D1693+D1696+D1703+D1708+D1686</f>
        <v>63316</v>
      </c>
      <c r="E1682" s="113"/>
    </row>
    <row r="1683" spans="1:5" ht="12" customHeight="1">
      <c r="A1683" s="148" t="s">
        <v>130</v>
      </c>
      <c r="B1683" s="152">
        <v>1000</v>
      </c>
      <c r="C1683" s="153" t="s">
        <v>205</v>
      </c>
      <c r="D1683" s="154">
        <f>SUM(D1684:D1685)</f>
        <v>58859</v>
      </c>
      <c r="E1683" s="113"/>
    </row>
    <row r="1684" spans="1:5" ht="12" customHeight="1">
      <c r="A1684" s="155"/>
      <c r="B1684" s="156">
        <v>1100</v>
      </c>
      <c r="C1684" s="132" t="s">
        <v>132</v>
      </c>
      <c r="D1684" s="133">
        <v>44940</v>
      </c>
      <c r="E1684" s="113"/>
    </row>
    <row r="1685" spans="1:5" ht="12" customHeight="1">
      <c r="A1685" s="155"/>
      <c r="B1685" s="156">
        <v>1200</v>
      </c>
      <c r="C1685" s="141" t="s">
        <v>133</v>
      </c>
      <c r="D1685" s="133">
        <v>13919</v>
      </c>
      <c r="E1685" s="113"/>
    </row>
    <row r="1686" spans="1:5" ht="12" customHeight="1">
      <c r="A1686" s="155"/>
      <c r="B1686" s="157">
        <v>2000</v>
      </c>
      <c r="C1686" s="158" t="s">
        <v>206</v>
      </c>
      <c r="D1686" s="159">
        <f>SUM(D1687:D1691)</f>
        <v>4457</v>
      </c>
      <c r="E1686" s="113"/>
    </row>
    <row r="1687" spans="1:5" ht="12" customHeight="1">
      <c r="A1687" s="155"/>
      <c r="B1687" s="156">
        <v>2100</v>
      </c>
      <c r="C1687" s="132" t="s">
        <v>134</v>
      </c>
      <c r="D1687" s="133">
        <v>706</v>
      </c>
      <c r="E1687" s="113"/>
    </row>
    <row r="1688" spans="1:5" ht="12" customHeight="1" outlineLevel="1">
      <c r="A1688" s="155"/>
      <c r="B1688" s="156">
        <v>2200</v>
      </c>
      <c r="C1688" s="132" t="s">
        <v>135</v>
      </c>
      <c r="D1688" s="133">
        <v>2609</v>
      </c>
      <c r="E1688" s="113"/>
    </row>
    <row r="1689" spans="1:5" ht="12" customHeight="1">
      <c r="A1689" s="155"/>
      <c r="B1689" s="156">
        <v>2300</v>
      </c>
      <c r="C1689" s="132" t="s">
        <v>136</v>
      </c>
      <c r="D1689" s="133">
        <v>958</v>
      </c>
      <c r="E1689" s="113"/>
    </row>
    <row r="1690" spans="1:5" ht="12" customHeight="1">
      <c r="A1690" s="155"/>
      <c r="B1690" s="156">
        <v>2400</v>
      </c>
      <c r="C1690" s="160" t="s">
        <v>207</v>
      </c>
      <c r="D1690" s="133">
        <v>184</v>
      </c>
      <c r="E1690" s="113"/>
    </row>
    <row r="1691" spans="1:5" ht="12" hidden="1" customHeight="1" outlineLevel="1">
      <c r="A1691" s="155"/>
      <c r="B1691" s="156">
        <v>2500</v>
      </c>
      <c r="C1691" s="160" t="s">
        <v>138</v>
      </c>
      <c r="D1691" s="133">
        <v>0</v>
      </c>
      <c r="E1691" s="113"/>
    </row>
    <row r="1692" spans="1:5" ht="12" hidden="1" customHeight="1" outlineLevel="1">
      <c r="A1692" s="155"/>
      <c r="B1692" s="127">
        <v>2275</v>
      </c>
      <c r="C1692" s="161" t="s">
        <v>108</v>
      </c>
      <c r="D1692" s="154"/>
      <c r="E1692" s="113"/>
    </row>
    <row r="1693" spans="1:5" ht="12" hidden="1" customHeight="1" outlineLevel="1">
      <c r="A1693" s="155"/>
      <c r="B1693" s="127">
        <v>3000</v>
      </c>
      <c r="C1693" s="162" t="s">
        <v>140</v>
      </c>
      <c r="D1693" s="159">
        <f>SUM(D1694:D1695)</f>
        <v>0</v>
      </c>
      <c r="E1693" s="113"/>
    </row>
    <row r="1694" spans="1:5" ht="12" hidden="1" customHeight="1" outlineLevel="1">
      <c r="A1694" s="155"/>
      <c r="B1694" s="156">
        <v>3200</v>
      </c>
      <c r="C1694" s="163" t="s">
        <v>208</v>
      </c>
      <c r="D1694" s="168">
        <v>0</v>
      </c>
      <c r="E1694" s="113"/>
    </row>
    <row r="1695" spans="1:5" ht="12" hidden="1" customHeight="1" outlineLevel="1">
      <c r="A1695" s="155"/>
      <c r="B1695" s="165">
        <v>3300</v>
      </c>
      <c r="C1695" s="166" t="s">
        <v>142</v>
      </c>
      <c r="D1695" s="202"/>
      <c r="E1695" s="113"/>
    </row>
    <row r="1696" spans="1:5" ht="12" hidden="1" customHeight="1" outlineLevel="1">
      <c r="A1696" s="155"/>
      <c r="B1696" s="127">
        <v>4000</v>
      </c>
      <c r="C1696" s="167" t="s">
        <v>144</v>
      </c>
      <c r="D1696" s="159">
        <f>SUM(D1697:D1698)</f>
        <v>0</v>
      </c>
      <c r="E1696" s="113"/>
    </row>
    <row r="1697" spans="1:5" ht="12" hidden="1" customHeight="1" outlineLevel="1">
      <c r="A1697" s="155"/>
      <c r="B1697" s="156">
        <v>4200</v>
      </c>
      <c r="C1697" s="132" t="s">
        <v>145</v>
      </c>
      <c r="D1697" s="168"/>
      <c r="E1697" s="113"/>
    </row>
    <row r="1698" spans="1:5" ht="12" hidden="1" customHeight="1" outlineLevel="1">
      <c r="A1698" s="155"/>
      <c r="B1698" s="156">
        <v>4300</v>
      </c>
      <c r="C1698" s="132" t="s">
        <v>146</v>
      </c>
      <c r="D1698" s="168"/>
      <c r="E1698" s="113"/>
    </row>
    <row r="1699" spans="1:5" ht="12" hidden="1" customHeight="1" outlineLevel="1" collapsed="1">
      <c r="A1699" s="155"/>
      <c r="B1699" s="127">
        <v>5000</v>
      </c>
      <c r="C1699" s="128" t="s">
        <v>148</v>
      </c>
      <c r="D1699" s="159">
        <f>SUM(D1700:D1702)</f>
        <v>0</v>
      </c>
      <c r="E1699" s="113"/>
    </row>
    <row r="1700" spans="1:5" ht="12" hidden="1" customHeight="1" outlineLevel="1">
      <c r="A1700" s="155"/>
      <c r="B1700" s="156">
        <v>5100</v>
      </c>
      <c r="C1700" s="132" t="s">
        <v>149</v>
      </c>
      <c r="D1700" s="168">
        <v>0</v>
      </c>
      <c r="E1700" s="113"/>
    </row>
    <row r="1701" spans="1:5" ht="12" hidden="1" customHeight="1" outlineLevel="1" collapsed="1">
      <c r="A1701" s="155"/>
      <c r="B1701" s="156">
        <v>5200</v>
      </c>
      <c r="C1701" s="132" t="s">
        <v>150</v>
      </c>
      <c r="D1701" s="168">
        <v>0</v>
      </c>
      <c r="E1701" s="113"/>
    </row>
    <row r="1702" spans="1:5" ht="12" hidden="1" customHeight="1" outlineLevel="1">
      <c r="A1702" s="155"/>
      <c r="B1702" s="169">
        <v>5300</v>
      </c>
      <c r="C1702" s="140" t="s">
        <v>151</v>
      </c>
      <c r="D1702" s="168">
        <v>0</v>
      </c>
      <c r="E1702" s="113"/>
    </row>
    <row r="1703" spans="1:5" ht="12" hidden="1" customHeight="1" outlineLevel="1">
      <c r="A1703" s="155"/>
      <c r="B1703" s="127">
        <v>6000</v>
      </c>
      <c r="C1703" s="128" t="s">
        <v>152</v>
      </c>
      <c r="D1703" s="159">
        <f>SUM(D1704:D1706)</f>
        <v>0</v>
      </c>
      <c r="E1703" s="113"/>
    </row>
    <row r="1704" spans="1:5" ht="12" hidden="1" customHeight="1" outlineLevel="1">
      <c r="A1704" s="155"/>
      <c r="B1704" s="156">
        <v>6200</v>
      </c>
      <c r="C1704" s="132" t="s">
        <v>153</v>
      </c>
      <c r="D1704" s="168"/>
      <c r="E1704" s="113"/>
    </row>
    <row r="1705" spans="1:5" ht="12" hidden="1" customHeight="1" outlineLevel="1">
      <c r="A1705" s="155"/>
      <c r="B1705" s="156">
        <v>6300</v>
      </c>
      <c r="C1705" s="132" t="s">
        <v>154</v>
      </c>
      <c r="D1705" s="168"/>
      <c r="E1705" s="113"/>
    </row>
    <row r="1706" spans="1:5" ht="12" hidden="1" customHeight="1" outlineLevel="1">
      <c r="A1706" s="155"/>
      <c r="B1706" s="156">
        <v>6400</v>
      </c>
      <c r="C1706" s="141" t="s">
        <v>155</v>
      </c>
      <c r="D1706" s="168"/>
      <c r="E1706" s="113"/>
    </row>
    <row r="1707" spans="1:5" ht="12" hidden="1" customHeight="1" outlineLevel="1">
      <c r="A1707" s="155"/>
      <c r="B1707" s="156">
        <v>6500</v>
      </c>
      <c r="C1707" s="170" t="s">
        <v>209</v>
      </c>
      <c r="D1707" s="168"/>
      <c r="E1707" s="113"/>
    </row>
    <row r="1708" spans="1:5" ht="12" hidden="1" customHeight="1" outlineLevel="1">
      <c r="A1708" s="155"/>
      <c r="B1708" s="127">
        <v>7000</v>
      </c>
      <c r="C1708" s="128" t="s">
        <v>157</v>
      </c>
      <c r="D1708" s="129">
        <f>SUM(D1709:D1719)</f>
        <v>0</v>
      </c>
      <c r="E1708" s="113"/>
    </row>
    <row r="1709" spans="1:5" ht="12" hidden="1" customHeight="1" outlineLevel="1">
      <c r="A1709" s="155"/>
      <c r="B1709" s="171" t="s">
        <v>210</v>
      </c>
      <c r="C1709" s="172" t="s">
        <v>211</v>
      </c>
      <c r="D1709" s="168"/>
      <c r="E1709" s="113"/>
    </row>
    <row r="1710" spans="1:5" ht="12" hidden="1" customHeight="1" outlineLevel="1">
      <c r="A1710" s="155"/>
      <c r="B1710" s="171" t="s">
        <v>212</v>
      </c>
      <c r="C1710" s="172" t="s">
        <v>213</v>
      </c>
      <c r="D1710" s="168"/>
      <c r="E1710" s="113"/>
    </row>
    <row r="1711" spans="1:5" ht="12" hidden="1" customHeight="1" outlineLevel="1">
      <c r="A1711" s="155"/>
      <c r="B1711" s="171" t="s">
        <v>214</v>
      </c>
      <c r="C1711" s="172" t="s">
        <v>215</v>
      </c>
      <c r="D1711" s="168"/>
      <c r="E1711" s="113"/>
    </row>
    <row r="1712" spans="1:5" ht="12" hidden="1" customHeight="1" outlineLevel="1">
      <c r="A1712" s="155"/>
      <c r="B1712" s="171" t="s">
        <v>216</v>
      </c>
      <c r="C1712" s="172" t="s">
        <v>217</v>
      </c>
      <c r="D1712" s="168"/>
      <c r="E1712" s="113"/>
    </row>
    <row r="1713" spans="1:5" ht="12" hidden="1" customHeight="1" outlineLevel="1">
      <c r="A1713" s="155"/>
      <c r="B1713" s="171" t="s">
        <v>218</v>
      </c>
      <c r="C1713" s="172" t="s">
        <v>219</v>
      </c>
      <c r="D1713" s="168"/>
      <c r="E1713" s="113"/>
    </row>
    <row r="1714" spans="1:5" ht="12" hidden="1" customHeight="1" outlineLevel="1">
      <c r="A1714" s="155"/>
      <c r="B1714" s="156">
        <v>7220</v>
      </c>
      <c r="C1714" s="172" t="s">
        <v>162</v>
      </c>
      <c r="D1714" s="168"/>
      <c r="E1714" s="113"/>
    </row>
    <row r="1715" spans="1:5" ht="12" hidden="1" customHeight="1" outlineLevel="1">
      <c r="A1715" s="155"/>
      <c r="B1715" s="156">
        <v>7240</v>
      </c>
      <c r="C1715" s="172" t="s">
        <v>220</v>
      </c>
      <c r="D1715" s="168"/>
      <c r="E1715" s="113"/>
    </row>
    <row r="1716" spans="1:5" ht="12" hidden="1" customHeight="1" outlineLevel="1">
      <c r="A1716" s="155"/>
      <c r="B1716" s="156">
        <v>7260</v>
      </c>
      <c r="C1716" s="172" t="s">
        <v>221</v>
      </c>
      <c r="D1716" s="168"/>
      <c r="E1716" s="113"/>
    </row>
    <row r="1717" spans="1:5" ht="12" hidden="1" customHeight="1" outlineLevel="1">
      <c r="A1717" s="155"/>
      <c r="B1717" s="156">
        <v>7270</v>
      </c>
      <c r="C1717" s="172" t="s">
        <v>165</v>
      </c>
      <c r="D1717" s="168"/>
      <c r="E1717" s="113"/>
    </row>
    <row r="1718" spans="1:5" ht="12" hidden="1" customHeight="1" outlineLevel="1">
      <c r="A1718" s="155"/>
      <c r="B1718" s="173" t="s">
        <v>222</v>
      </c>
      <c r="C1718" s="174" t="s">
        <v>223</v>
      </c>
      <c r="D1718" s="168"/>
      <c r="E1718" s="113"/>
    </row>
    <row r="1719" spans="1:5" ht="12" hidden="1" customHeight="1" outlineLevel="1">
      <c r="A1719" s="155"/>
      <c r="B1719" s="173" t="s">
        <v>224</v>
      </c>
      <c r="C1719" s="175" t="s">
        <v>167</v>
      </c>
      <c r="D1719" s="168"/>
      <c r="E1719" s="113"/>
    </row>
    <row r="1720" spans="1:5" ht="12" hidden="1" customHeight="1" outlineLevel="1">
      <c r="A1720" s="155"/>
      <c r="B1720" s="177">
        <v>8000</v>
      </c>
      <c r="C1720" s="178" t="s">
        <v>168</v>
      </c>
      <c r="D1720" s="159">
        <f>SUM(D1721:D1722)</f>
        <v>0</v>
      </c>
      <c r="E1720" s="113"/>
    </row>
    <row r="1721" spans="1:5" ht="12" hidden="1" customHeight="1" outlineLevel="1">
      <c r="A1721" s="155"/>
      <c r="B1721" s="165">
        <v>8100</v>
      </c>
      <c r="C1721" s="180" t="s">
        <v>169</v>
      </c>
      <c r="D1721" s="203"/>
      <c r="E1721" s="113"/>
    </row>
    <row r="1722" spans="1:5" ht="12" hidden="1" customHeight="1" outlineLevel="1">
      <c r="A1722" s="155"/>
      <c r="B1722" s="165">
        <v>8900</v>
      </c>
      <c r="C1722" s="181" t="s">
        <v>225</v>
      </c>
      <c r="D1722" s="164"/>
      <c r="E1722" s="113"/>
    </row>
    <row r="1723" spans="1:5" ht="17.100000000000001" customHeight="1" collapsed="1">
      <c r="A1723" s="221" t="s">
        <v>123</v>
      </c>
      <c r="B1723" s="222"/>
      <c r="C1723" s="223" t="s">
        <v>295</v>
      </c>
      <c r="D1723" s="195">
        <f>D1724+D1741+D1762</f>
        <v>24792899</v>
      </c>
      <c r="E1723" s="225"/>
    </row>
    <row r="1724" spans="1:5" ht="12" customHeight="1">
      <c r="A1724" s="148" t="s">
        <v>33</v>
      </c>
      <c r="B1724" s="149"/>
      <c r="C1724" s="150" t="s">
        <v>129</v>
      </c>
      <c r="D1724" s="151">
        <f>D1725+D1734+D1735+D1738+D1745+D1750+D1728</f>
        <v>20938011</v>
      </c>
      <c r="E1724" s="113"/>
    </row>
    <row r="1725" spans="1:5" ht="12" customHeight="1">
      <c r="A1725" s="148" t="s">
        <v>130</v>
      </c>
      <c r="B1725" s="152">
        <v>1000</v>
      </c>
      <c r="C1725" s="153" t="s">
        <v>205</v>
      </c>
      <c r="D1725" s="154">
        <f>SUM(D1726:D1727)</f>
        <v>15343227</v>
      </c>
      <c r="E1725" s="113"/>
    </row>
    <row r="1726" spans="1:5" ht="12" customHeight="1">
      <c r="A1726" s="155"/>
      <c r="B1726" s="156">
        <v>1100</v>
      </c>
      <c r="C1726" s="132" t="s">
        <v>132</v>
      </c>
      <c r="D1726" s="133">
        <f>D1768+D1810+D1852+D1894+D1936+D1978+D2061+D2103</f>
        <v>12186041</v>
      </c>
      <c r="E1726" s="113"/>
    </row>
    <row r="1727" spans="1:5" ht="12" customHeight="1">
      <c r="A1727" s="155"/>
      <c r="B1727" s="156">
        <v>1200</v>
      </c>
      <c r="C1727" s="141" t="s">
        <v>133</v>
      </c>
      <c r="D1727" s="133">
        <f>D1769+D1811+D1853+D1895+D1937+D1979+D2062+D2104</f>
        <v>3157186</v>
      </c>
      <c r="E1727" s="113"/>
    </row>
    <row r="1728" spans="1:5" ht="12" customHeight="1">
      <c r="A1728" s="155"/>
      <c r="B1728" s="157">
        <v>2000</v>
      </c>
      <c r="C1728" s="158" t="s">
        <v>206</v>
      </c>
      <c r="D1728" s="159">
        <f>SUM(D1729:D1733)</f>
        <v>4666010</v>
      </c>
      <c r="E1728" s="113"/>
    </row>
    <row r="1729" spans="1:5" ht="12" customHeight="1">
      <c r="A1729" s="155"/>
      <c r="B1729" s="156">
        <v>2100</v>
      </c>
      <c r="C1729" s="132" t="s">
        <v>134</v>
      </c>
      <c r="D1729" s="133">
        <f>D1771+D1813+D1855+D1897+D1939+D1981+D2064+D2106</f>
        <v>71080</v>
      </c>
      <c r="E1729" s="113"/>
    </row>
    <row r="1730" spans="1:5" ht="12" customHeight="1">
      <c r="A1730" s="155"/>
      <c r="B1730" s="156">
        <v>2200</v>
      </c>
      <c r="C1730" s="132" t="s">
        <v>135</v>
      </c>
      <c r="D1730" s="133">
        <f>D1772+D1814+D1856+D1898+D1940+D1982+D2065+D2107</f>
        <v>2446211</v>
      </c>
      <c r="E1730" s="113"/>
    </row>
    <row r="1731" spans="1:5" ht="24" customHeight="1">
      <c r="A1731" s="155"/>
      <c r="B1731" s="156">
        <v>2300</v>
      </c>
      <c r="C1731" s="132" t="s">
        <v>136</v>
      </c>
      <c r="D1731" s="133">
        <f>D1773+D1815+D1857+D1899+D1941+D1983+D2066+D2108</f>
        <v>2134233</v>
      </c>
      <c r="E1731" s="138"/>
    </row>
    <row r="1732" spans="1:5" ht="12" customHeight="1">
      <c r="A1732" s="155"/>
      <c r="B1732" s="156">
        <v>2400</v>
      </c>
      <c r="C1732" s="160" t="s">
        <v>207</v>
      </c>
      <c r="D1732" s="133">
        <f>D1774+D1816+D1858+D1900+D1942+D1984+D2067+D2109</f>
        <v>3018</v>
      </c>
      <c r="E1732" s="113"/>
    </row>
    <row r="1733" spans="1:5" ht="12" customHeight="1">
      <c r="A1733" s="155"/>
      <c r="B1733" s="156">
        <v>2500</v>
      </c>
      <c r="C1733" s="160" t="s">
        <v>138</v>
      </c>
      <c r="D1733" s="133">
        <f>D1775+D1817+D1859+D1901+D1943+D1985+D2068+D2110</f>
        <v>11468</v>
      </c>
      <c r="E1733" s="113"/>
    </row>
    <row r="1734" spans="1:5" ht="12" customHeight="1" outlineLevel="1">
      <c r="A1734" s="155"/>
      <c r="B1734" s="127">
        <v>2275</v>
      </c>
      <c r="C1734" s="161" t="s">
        <v>108</v>
      </c>
      <c r="D1734" s="154"/>
      <c r="E1734" s="113"/>
    </row>
    <row r="1735" spans="1:5" ht="12" customHeight="1">
      <c r="A1735" s="155" t="s">
        <v>139</v>
      </c>
      <c r="B1735" s="127">
        <v>3000</v>
      </c>
      <c r="C1735" s="162" t="s">
        <v>140</v>
      </c>
      <c r="D1735" s="159">
        <f>SUM(D1736:D1737)</f>
        <v>432462</v>
      </c>
      <c r="E1735" s="113"/>
    </row>
    <row r="1736" spans="1:5" ht="12" customHeight="1">
      <c r="A1736" s="155"/>
      <c r="B1736" s="156">
        <v>3200</v>
      </c>
      <c r="C1736" s="163" t="s">
        <v>208</v>
      </c>
      <c r="D1736" s="168">
        <f>D1778+D1820+D1862+D1904+D1946+D1988+D2071+D2113</f>
        <v>432462</v>
      </c>
      <c r="E1736" s="113"/>
    </row>
    <row r="1737" spans="1:5" ht="12" hidden="1" customHeight="1" outlineLevel="1">
      <c r="A1737" s="155"/>
      <c r="B1737" s="165">
        <v>3300</v>
      </c>
      <c r="C1737" s="166" t="s">
        <v>142</v>
      </c>
      <c r="D1737" s="202">
        <f>D1779+D1821+D1863+D1905+D1947+D1989+D2072+D2114</f>
        <v>0</v>
      </c>
      <c r="E1737" s="113"/>
    </row>
    <row r="1738" spans="1:5" ht="12" hidden="1" customHeight="1" outlineLevel="1">
      <c r="A1738" s="155" t="s">
        <v>143</v>
      </c>
      <c r="B1738" s="127">
        <v>4000</v>
      </c>
      <c r="C1738" s="167" t="s">
        <v>144</v>
      </c>
      <c r="D1738" s="159">
        <f>SUM(D1739:D1740)</f>
        <v>0</v>
      </c>
      <c r="E1738" s="113"/>
    </row>
    <row r="1739" spans="1:5" ht="12" hidden="1" customHeight="1" outlineLevel="1">
      <c r="A1739" s="155"/>
      <c r="B1739" s="156">
        <v>4200</v>
      </c>
      <c r="C1739" s="132" t="s">
        <v>145</v>
      </c>
      <c r="D1739" s="168">
        <f>D1781+D1823+D1865+D1907+D1949+D1991+D2074+D2116</f>
        <v>0</v>
      </c>
      <c r="E1739" s="113"/>
    </row>
    <row r="1740" spans="1:5" ht="12" hidden="1" customHeight="1" outlineLevel="1">
      <c r="A1740" s="155"/>
      <c r="B1740" s="156">
        <v>4300</v>
      </c>
      <c r="C1740" s="132" t="s">
        <v>146</v>
      </c>
      <c r="D1740" s="168">
        <f>D1782+D1824+D1866+D1908+D1950+D1992+D2075+D2117</f>
        <v>0</v>
      </c>
      <c r="E1740" s="113"/>
    </row>
    <row r="1741" spans="1:5" ht="12" customHeight="1" collapsed="1">
      <c r="A1741" s="155" t="s">
        <v>147</v>
      </c>
      <c r="B1741" s="127">
        <v>5000</v>
      </c>
      <c r="C1741" s="128" t="s">
        <v>148</v>
      </c>
      <c r="D1741" s="159">
        <f>SUM(D1742:D1744)</f>
        <v>3854888</v>
      </c>
      <c r="E1741" s="113"/>
    </row>
    <row r="1742" spans="1:5" ht="12" customHeight="1">
      <c r="A1742" s="155"/>
      <c r="B1742" s="156">
        <v>5100</v>
      </c>
      <c r="C1742" s="132" t="s">
        <v>149</v>
      </c>
      <c r="D1742" s="168">
        <f>D1784+D1826+D1868+D1910+D1952+D1994+D2077+D2119</f>
        <v>2490</v>
      </c>
      <c r="E1742" s="224"/>
    </row>
    <row r="1743" spans="1:5" ht="12" customHeight="1">
      <c r="A1743" s="155"/>
      <c r="B1743" s="156">
        <v>5200</v>
      </c>
      <c r="C1743" s="132" t="s">
        <v>150</v>
      </c>
      <c r="D1743" s="168">
        <f>D1785+D1827+D1869+D1911+D1953+D1995+D2078+D2120</f>
        <v>3852398</v>
      </c>
      <c r="E1743" s="224"/>
    </row>
    <row r="1744" spans="1:5" ht="12" hidden="1" customHeight="1" outlineLevel="1">
      <c r="A1744" s="155"/>
      <c r="B1744" s="169">
        <v>5300</v>
      </c>
      <c r="C1744" s="140" t="s">
        <v>151</v>
      </c>
      <c r="D1744" s="168">
        <f>D1786+D1828+D1870+D1912+D1954+D1996+D2079+D2121</f>
        <v>0</v>
      </c>
      <c r="E1744" s="224"/>
    </row>
    <row r="1745" spans="1:5" ht="12" customHeight="1" collapsed="1">
      <c r="A1745" s="155" t="s">
        <v>139</v>
      </c>
      <c r="B1745" s="127">
        <v>6000</v>
      </c>
      <c r="C1745" s="128" t="s">
        <v>152</v>
      </c>
      <c r="D1745" s="159">
        <f>SUM(D1746:D1748)</f>
        <v>97340</v>
      </c>
      <c r="E1745" s="224"/>
    </row>
    <row r="1746" spans="1:5" ht="12" customHeight="1">
      <c r="A1746" s="155"/>
      <c r="B1746" s="156">
        <v>6200</v>
      </c>
      <c r="C1746" s="132" t="s">
        <v>153</v>
      </c>
      <c r="D1746" s="168">
        <f>D1788+D1830+D1872+D1914+D1956+D1998+D2081+D2123</f>
        <v>41340</v>
      </c>
      <c r="E1746" s="224"/>
    </row>
    <row r="1747" spans="1:5" ht="12" customHeight="1">
      <c r="A1747" s="155"/>
      <c r="B1747" s="156">
        <v>6300</v>
      </c>
      <c r="C1747" s="132" t="s">
        <v>154</v>
      </c>
      <c r="D1747" s="168">
        <f>D1789+D1831+D1873+D1915+D1957+D1999+D2082+D2124</f>
        <v>0</v>
      </c>
      <c r="E1747" s="224"/>
    </row>
    <row r="1748" spans="1:5" ht="12" customHeight="1">
      <c r="A1748" s="155"/>
      <c r="B1748" s="156">
        <v>6400</v>
      </c>
      <c r="C1748" s="141" t="s">
        <v>155</v>
      </c>
      <c r="D1748" s="168">
        <f>D1790+D1832+D1874+D1916+D1958+D2000+D2083+D2125</f>
        <v>56000</v>
      </c>
      <c r="E1748" s="224"/>
    </row>
    <row r="1749" spans="1:5" ht="12" customHeight="1">
      <c r="A1749" s="155"/>
      <c r="B1749" s="156">
        <v>6500</v>
      </c>
      <c r="C1749" s="170" t="s">
        <v>209</v>
      </c>
      <c r="D1749" s="168"/>
      <c r="E1749" s="224"/>
    </row>
    <row r="1750" spans="1:5" ht="12" customHeight="1">
      <c r="A1750" s="155"/>
      <c r="B1750" s="127">
        <v>7000</v>
      </c>
      <c r="C1750" s="128" t="s">
        <v>157</v>
      </c>
      <c r="D1750" s="129">
        <f>SUM(D1751:D1761)</f>
        <v>398972</v>
      </c>
      <c r="E1750" s="224"/>
    </row>
    <row r="1751" spans="1:5" ht="12" customHeight="1">
      <c r="A1751" s="155"/>
      <c r="B1751" s="171" t="s">
        <v>210</v>
      </c>
      <c r="C1751" s="172" t="s">
        <v>211</v>
      </c>
      <c r="D1751" s="168">
        <f t="shared" ref="D1751:D1761" si="14">D1793+D1835+D1877+D1919+D1961+D2003+D2086+D2128</f>
        <v>369927</v>
      </c>
      <c r="E1751" s="224"/>
    </row>
    <row r="1752" spans="1:5" ht="12" hidden="1" customHeight="1" outlineLevel="1">
      <c r="A1752" s="155"/>
      <c r="B1752" s="171" t="s">
        <v>212</v>
      </c>
      <c r="C1752" s="172" t="s">
        <v>213</v>
      </c>
      <c r="D1752" s="168">
        <f t="shared" si="14"/>
        <v>0</v>
      </c>
      <c r="E1752" s="224"/>
    </row>
    <row r="1753" spans="1:5" ht="12" hidden="1" customHeight="1" outlineLevel="1">
      <c r="A1753" s="155"/>
      <c r="B1753" s="171" t="s">
        <v>214</v>
      </c>
      <c r="C1753" s="172" t="s">
        <v>215</v>
      </c>
      <c r="D1753" s="168">
        <f t="shared" si="14"/>
        <v>0</v>
      </c>
      <c r="E1753" s="227"/>
    </row>
    <row r="1754" spans="1:5" ht="12" hidden="1" customHeight="1" outlineLevel="1">
      <c r="A1754" s="155"/>
      <c r="B1754" s="171" t="s">
        <v>216</v>
      </c>
      <c r="C1754" s="172" t="s">
        <v>217</v>
      </c>
      <c r="D1754" s="168">
        <f t="shared" si="14"/>
        <v>0</v>
      </c>
      <c r="E1754" s="225"/>
    </row>
    <row r="1755" spans="1:5" ht="12" hidden="1" customHeight="1" outlineLevel="1">
      <c r="A1755" s="155"/>
      <c r="B1755" s="171" t="s">
        <v>218</v>
      </c>
      <c r="C1755" s="172" t="s">
        <v>219</v>
      </c>
      <c r="D1755" s="168">
        <f t="shared" si="14"/>
        <v>0</v>
      </c>
      <c r="E1755" s="224"/>
    </row>
    <row r="1756" spans="1:5" ht="12" hidden="1" customHeight="1" outlineLevel="1">
      <c r="A1756" s="155"/>
      <c r="B1756" s="156">
        <v>7220</v>
      </c>
      <c r="C1756" s="172" t="s">
        <v>162</v>
      </c>
      <c r="D1756" s="168">
        <f t="shared" si="14"/>
        <v>0</v>
      </c>
      <c r="E1756" s="224"/>
    </row>
    <row r="1757" spans="1:5" ht="12" customHeight="1" collapsed="1">
      <c r="A1757" s="155" t="s">
        <v>156</v>
      </c>
      <c r="B1757" s="156">
        <v>7240</v>
      </c>
      <c r="C1757" s="172" t="s">
        <v>220</v>
      </c>
      <c r="D1757" s="168">
        <f t="shared" si="14"/>
        <v>23045</v>
      </c>
      <c r="E1757" s="224"/>
    </row>
    <row r="1758" spans="1:5" ht="24.75" hidden="1" customHeight="1" outlineLevel="1">
      <c r="A1758" s="155"/>
      <c r="B1758" s="156">
        <v>7260</v>
      </c>
      <c r="C1758" s="172" t="s">
        <v>221</v>
      </c>
      <c r="D1758" s="168">
        <f t="shared" si="14"/>
        <v>0</v>
      </c>
      <c r="E1758" s="224"/>
    </row>
    <row r="1759" spans="1:5" ht="12" customHeight="1" collapsed="1">
      <c r="A1759" s="155"/>
      <c r="B1759" s="156">
        <v>7270</v>
      </c>
      <c r="C1759" s="172" t="s">
        <v>165</v>
      </c>
      <c r="D1759" s="168">
        <f t="shared" si="14"/>
        <v>6000</v>
      </c>
      <c r="E1759" s="224"/>
    </row>
    <row r="1760" spans="1:5" ht="12" hidden="1" customHeight="1" outlineLevel="1">
      <c r="A1760" s="155"/>
      <c r="B1760" s="173" t="s">
        <v>222</v>
      </c>
      <c r="C1760" s="174" t="s">
        <v>223</v>
      </c>
      <c r="D1760" s="168">
        <f t="shared" si="14"/>
        <v>0</v>
      </c>
      <c r="E1760" s="224"/>
    </row>
    <row r="1761" spans="1:6" ht="12" hidden="1" customHeight="1" outlineLevel="1">
      <c r="A1761" s="155"/>
      <c r="B1761" s="173" t="s">
        <v>224</v>
      </c>
      <c r="C1761" s="175" t="s">
        <v>167</v>
      </c>
      <c r="D1761" s="168">
        <f t="shared" si="14"/>
        <v>0</v>
      </c>
      <c r="E1761" s="224"/>
    </row>
    <row r="1762" spans="1:6" ht="12" hidden="1" customHeight="1" outlineLevel="1">
      <c r="A1762" s="155"/>
      <c r="B1762" s="177">
        <v>8000</v>
      </c>
      <c r="C1762" s="178" t="s">
        <v>168</v>
      </c>
      <c r="D1762" s="159">
        <f>SUM(D1763:D1764)</f>
        <v>0</v>
      </c>
      <c r="E1762" s="224"/>
      <c r="F1762" s="113"/>
    </row>
    <row r="1763" spans="1:6" ht="12" hidden="1" customHeight="1" outlineLevel="1">
      <c r="A1763" s="155"/>
      <c r="B1763" s="165">
        <v>8100</v>
      </c>
      <c r="C1763" s="180" t="s">
        <v>169</v>
      </c>
      <c r="D1763" s="203">
        <f>D1805+D1847+D1889+D1931+D1973+D2015+D2098+D2140</f>
        <v>0</v>
      </c>
      <c r="E1763" s="224"/>
      <c r="F1763" s="113"/>
    </row>
    <row r="1764" spans="1:6" ht="12" customHeight="1" collapsed="1">
      <c r="A1764" s="155"/>
      <c r="B1764" s="165">
        <v>8900</v>
      </c>
      <c r="C1764" s="181" t="s">
        <v>225</v>
      </c>
      <c r="D1764" s="164">
        <f>D1806+D1848+D1890+D1932+D1974+D2016+D2099+D2141</f>
        <v>0</v>
      </c>
      <c r="E1764" s="224"/>
      <c r="F1764" s="113"/>
    </row>
    <row r="1765" spans="1:6" ht="12" customHeight="1">
      <c r="A1765" s="182" t="s">
        <v>296</v>
      </c>
      <c r="B1765" s="183"/>
      <c r="C1765" s="184" t="s">
        <v>297</v>
      </c>
      <c r="D1765" s="185">
        <f>D1766+D1783+D1804</f>
        <v>4669897</v>
      </c>
      <c r="E1765" s="224"/>
      <c r="F1765" s="113"/>
    </row>
    <row r="1766" spans="1:6" ht="12" customHeight="1">
      <c r="A1766" s="148" t="s">
        <v>33</v>
      </c>
      <c r="B1766" s="149"/>
      <c r="C1766" s="150" t="s">
        <v>129</v>
      </c>
      <c r="D1766" s="151">
        <f>D1767+D1776+D1777+D1780+D1787+D1792+D1770</f>
        <v>4481631</v>
      </c>
      <c r="E1766" s="224"/>
      <c r="F1766" s="228"/>
    </row>
    <row r="1767" spans="1:6" ht="12" customHeight="1">
      <c r="A1767" s="148" t="s">
        <v>130</v>
      </c>
      <c r="B1767" s="152">
        <v>1000</v>
      </c>
      <c r="C1767" s="153" t="s">
        <v>205</v>
      </c>
      <c r="D1767" s="154">
        <f>SUM(D1768:D1769)</f>
        <v>3559472</v>
      </c>
      <c r="E1767" s="224"/>
      <c r="F1767" s="113"/>
    </row>
    <row r="1768" spans="1:6" ht="12" customHeight="1">
      <c r="A1768" s="155"/>
      <c r="B1768" s="156">
        <v>1100</v>
      </c>
      <c r="C1768" s="132" t="s">
        <v>132</v>
      </c>
      <c r="D1768" s="133">
        <v>2816386</v>
      </c>
      <c r="E1768" s="224"/>
      <c r="F1768" s="113"/>
    </row>
    <row r="1769" spans="1:6" ht="12" customHeight="1">
      <c r="A1769" s="155"/>
      <c r="B1769" s="156">
        <v>1200</v>
      </c>
      <c r="C1769" s="141" t="s">
        <v>133</v>
      </c>
      <c r="D1769" s="133">
        <v>743086</v>
      </c>
      <c r="E1769" s="224"/>
      <c r="F1769" s="113"/>
    </row>
    <row r="1770" spans="1:6" ht="12" customHeight="1">
      <c r="A1770" s="155"/>
      <c r="B1770" s="157">
        <v>2000</v>
      </c>
      <c r="C1770" s="158" t="s">
        <v>206</v>
      </c>
      <c r="D1770" s="159">
        <f>SUM(D1771:D1775)</f>
        <v>922159</v>
      </c>
      <c r="E1770" s="224"/>
      <c r="F1770" s="113"/>
    </row>
    <row r="1771" spans="1:6" ht="12" customHeight="1">
      <c r="A1771" s="238"/>
      <c r="B1771" s="239">
        <v>2100</v>
      </c>
      <c r="C1771" s="160" t="s">
        <v>134</v>
      </c>
      <c r="D1771" s="431">
        <v>0</v>
      </c>
      <c r="E1771" s="224"/>
      <c r="F1771" s="113"/>
    </row>
    <row r="1772" spans="1:6" ht="12" customHeight="1">
      <c r="A1772" s="432"/>
      <c r="B1772" s="433">
        <v>2200</v>
      </c>
      <c r="C1772" s="434" t="s">
        <v>135</v>
      </c>
      <c r="D1772" s="435">
        <v>328651</v>
      </c>
      <c r="E1772" s="224"/>
      <c r="F1772" s="113"/>
    </row>
    <row r="1773" spans="1:6" ht="17.25" customHeight="1">
      <c r="A1773" s="155"/>
      <c r="B1773" s="156">
        <v>2300</v>
      </c>
      <c r="C1773" s="132" t="s">
        <v>136</v>
      </c>
      <c r="D1773" s="133">
        <v>590338</v>
      </c>
      <c r="E1773" s="138"/>
      <c r="F1773" s="113"/>
    </row>
    <row r="1774" spans="1:6" ht="12" customHeight="1">
      <c r="A1774" s="155"/>
      <c r="B1774" s="156">
        <v>2400</v>
      </c>
      <c r="C1774" s="160" t="s">
        <v>207</v>
      </c>
      <c r="D1774" s="133">
        <v>0</v>
      </c>
      <c r="E1774" s="224"/>
      <c r="F1774" s="113"/>
    </row>
    <row r="1775" spans="1:6" ht="12" customHeight="1">
      <c r="A1775" s="155"/>
      <c r="B1775" s="156">
        <v>2500</v>
      </c>
      <c r="C1775" s="160" t="s">
        <v>138</v>
      </c>
      <c r="D1775" s="133">
        <v>3170</v>
      </c>
      <c r="E1775" s="224"/>
    </row>
    <row r="1776" spans="1:6" ht="12" hidden="1" customHeight="1" outlineLevel="1">
      <c r="A1776" s="155"/>
      <c r="B1776" s="127">
        <v>2275</v>
      </c>
      <c r="C1776" s="161" t="s">
        <v>108</v>
      </c>
      <c r="D1776" s="154"/>
      <c r="E1776" s="224"/>
    </row>
    <row r="1777" spans="1:5" ht="12" hidden="1" customHeight="1" outlineLevel="1">
      <c r="A1777" s="155" t="s">
        <v>139</v>
      </c>
      <c r="B1777" s="127">
        <v>3000</v>
      </c>
      <c r="C1777" s="162" t="s">
        <v>140</v>
      </c>
      <c r="D1777" s="159">
        <f>SUM(D1778:D1779)</f>
        <v>0</v>
      </c>
      <c r="E1777" s="224"/>
    </row>
    <row r="1778" spans="1:5" ht="12" hidden="1" customHeight="1" outlineLevel="1">
      <c r="A1778" s="155"/>
      <c r="B1778" s="156">
        <v>3200</v>
      </c>
      <c r="C1778" s="163" t="s">
        <v>208</v>
      </c>
      <c r="D1778" s="168">
        <v>0</v>
      </c>
      <c r="E1778" s="224"/>
    </row>
    <row r="1779" spans="1:5" ht="12" hidden="1" customHeight="1" outlineLevel="1">
      <c r="A1779" s="155"/>
      <c r="B1779" s="165">
        <v>3300</v>
      </c>
      <c r="C1779" s="166" t="s">
        <v>142</v>
      </c>
      <c r="D1779" s="202"/>
      <c r="E1779" s="224"/>
    </row>
    <row r="1780" spans="1:5" ht="12" hidden="1" customHeight="1" outlineLevel="1">
      <c r="A1780" s="155"/>
      <c r="B1780" s="127">
        <v>4000</v>
      </c>
      <c r="C1780" s="167" t="s">
        <v>144</v>
      </c>
      <c r="D1780" s="159">
        <f>SUM(D1781:D1782)</f>
        <v>0</v>
      </c>
      <c r="E1780" s="224"/>
    </row>
    <row r="1781" spans="1:5" ht="12" hidden="1" customHeight="1" outlineLevel="1">
      <c r="A1781" s="155"/>
      <c r="B1781" s="156">
        <v>4200</v>
      </c>
      <c r="C1781" s="132" t="s">
        <v>145</v>
      </c>
      <c r="D1781" s="168"/>
      <c r="E1781" s="224"/>
    </row>
    <row r="1782" spans="1:5" ht="12" hidden="1" customHeight="1" outlineLevel="1">
      <c r="A1782" s="155"/>
      <c r="B1782" s="156">
        <v>4300</v>
      </c>
      <c r="C1782" s="132" t="s">
        <v>146</v>
      </c>
      <c r="D1782" s="168"/>
      <c r="E1782" s="224"/>
    </row>
    <row r="1783" spans="1:5" ht="12" customHeight="1" collapsed="1">
      <c r="A1783" s="155"/>
      <c r="B1783" s="127">
        <v>5000</v>
      </c>
      <c r="C1783" s="128" t="s">
        <v>148</v>
      </c>
      <c r="D1783" s="159">
        <f>SUM(D1784:D1786)</f>
        <v>188266</v>
      </c>
      <c r="E1783" s="224"/>
    </row>
    <row r="1784" spans="1:5" ht="12" hidden="1" customHeight="1" outlineLevel="1">
      <c r="A1784" s="155" t="s">
        <v>143</v>
      </c>
      <c r="B1784" s="156">
        <v>5100</v>
      </c>
      <c r="C1784" s="132" t="s">
        <v>149</v>
      </c>
      <c r="D1784" s="168">
        <v>0</v>
      </c>
      <c r="E1784" s="224"/>
    </row>
    <row r="1785" spans="1:5" ht="12" customHeight="1" collapsed="1">
      <c r="A1785" s="155"/>
      <c r="B1785" s="156">
        <v>5200</v>
      </c>
      <c r="C1785" s="132" t="s">
        <v>150</v>
      </c>
      <c r="D1785" s="168">
        <v>188266</v>
      </c>
      <c r="E1785" s="224"/>
    </row>
    <row r="1786" spans="1:5" ht="12" hidden="1" customHeight="1" outlineLevel="1">
      <c r="A1786" s="155"/>
      <c r="B1786" s="169">
        <v>5300</v>
      </c>
      <c r="C1786" s="140" t="s">
        <v>151</v>
      </c>
      <c r="D1786" s="168">
        <v>0</v>
      </c>
      <c r="E1786" s="224"/>
    </row>
    <row r="1787" spans="1:5" ht="12" hidden="1" customHeight="1" outlineLevel="1">
      <c r="A1787" s="155" t="s">
        <v>147</v>
      </c>
      <c r="B1787" s="127">
        <v>6000</v>
      </c>
      <c r="C1787" s="128" t="s">
        <v>152</v>
      </c>
      <c r="D1787" s="159">
        <f>SUM(D1788:D1790)</f>
        <v>0</v>
      </c>
      <c r="E1787" s="224"/>
    </row>
    <row r="1788" spans="1:5" ht="12" hidden="1" customHeight="1" outlineLevel="1">
      <c r="A1788" s="155"/>
      <c r="B1788" s="156">
        <v>6200</v>
      </c>
      <c r="C1788" s="132" t="s">
        <v>153</v>
      </c>
      <c r="D1788" s="168">
        <v>0</v>
      </c>
      <c r="E1788" s="224"/>
    </row>
    <row r="1789" spans="1:5" ht="12" hidden="1" customHeight="1" outlineLevel="1">
      <c r="A1789" s="155"/>
      <c r="B1789" s="156">
        <v>6300</v>
      </c>
      <c r="C1789" s="132" t="s">
        <v>154</v>
      </c>
      <c r="D1789" s="168">
        <v>0</v>
      </c>
      <c r="E1789" s="224"/>
    </row>
    <row r="1790" spans="1:5" ht="12" hidden="1" customHeight="1" outlineLevel="1">
      <c r="A1790" s="155"/>
      <c r="B1790" s="156">
        <v>6400</v>
      </c>
      <c r="C1790" s="141" t="s">
        <v>155</v>
      </c>
      <c r="D1790" s="168">
        <v>0</v>
      </c>
      <c r="E1790" s="224"/>
    </row>
    <row r="1791" spans="1:5" ht="12" hidden="1" customHeight="1" outlineLevel="1">
      <c r="A1791" s="155"/>
      <c r="B1791" s="156">
        <v>6500</v>
      </c>
      <c r="C1791" s="170" t="s">
        <v>209</v>
      </c>
      <c r="D1791" s="168"/>
      <c r="E1791" s="224"/>
    </row>
    <row r="1792" spans="1:5" ht="12" hidden="1" customHeight="1" outlineLevel="1">
      <c r="A1792" s="155" t="s">
        <v>139</v>
      </c>
      <c r="B1792" s="127">
        <v>7000</v>
      </c>
      <c r="C1792" s="128" t="s">
        <v>157</v>
      </c>
      <c r="D1792" s="129">
        <f>SUM(D1793:D1803)</f>
        <v>0</v>
      </c>
      <c r="E1792" s="224"/>
    </row>
    <row r="1793" spans="1:5" ht="12" hidden="1" customHeight="1" outlineLevel="1">
      <c r="A1793" s="155"/>
      <c r="B1793" s="171" t="s">
        <v>210</v>
      </c>
      <c r="C1793" s="172" t="s">
        <v>211</v>
      </c>
      <c r="D1793" s="168">
        <v>0</v>
      </c>
      <c r="E1793" s="224"/>
    </row>
    <row r="1794" spans="1:5" ht="12" hidden="1" customHeight="1" outlineLevel="1">
      <c r="A1794" s="155"/>
      <c r="B1794" s="171" t="s">
        <v>212</v>
      </c>
      <c r="C1794" s="172" t="s">
        <v>213</v>
      </c>
      <c r="D1794" s="168">
        <v>0</v>
      </c>
      <c r="E1794" s="224"/>
    </row>
    <row r="1795" spans="1:5" ht="12" hidden="1" customHeight="1" outlineLevel="1">
      <c r="A1795" s="155"/>
      <c r="B1795" s="171" t="s">
        <v>214</v>
      </c>
      <c r="C1795" s="172" t="s">
        <v>215</v>
      </c>
      <c r="D1795" s="168">
        <v>0</v>
      </c>
      <c r="E1795" s="224"/>
    </row>
    <row r="1796" spans="1:5" ht="12" hidden="1" customHeight="1" outlineLevel="1">
      <c r="A1796" s="155"/>
      <c r="B1796" s="171" t="s">
        <v>216</v>
      </c>
      <c r="C1796" s="172" t="s">
        <v>217</v>
      </c>
      <c r="D1796" s="168">
        <v>0</v>
      </c>
      <c r="E1796" s="224"/>
    </row>
    <row r="1797" spans="1:5" ht="12" hidden="1" customHeight="1" outlineLevel="1">
      <c r="A1797" s="155" t="s">
        <v>156</v>
      </c>
      <c r="B1797" s="171" t="s">
        <v>218</v>
      </c>
      <c r="C1797" s="172" t="s">
        <v>219</v>
      </c>
      <c r="D1797" s="168">
        <v>0</v>
      </c>
      <c r="E1797" s="224"/>
    </row>
    <row r="1798" spans="1:5" ht="12" hidden="1" customHeight="1" outlineLevel="1">
      <c r="A1798" s="155"/>
      <c r="B1798" s="156">
        <v>7220</v>
      </c>
      <c r="C1798" s="172" t="s">
        <v>162</v>
      </c>
      <c r="D1798" s="168">
        <v>0</v>
      </c>
      <c r="E1798" s="224"/>
    </row>
    <row r="1799" spans="1:5" ht="12" hidden="1" customHeight="1" outlineLevel="1">
      <c r="A1799" s="155"/>
      <c r="B1799" s="156">
        <v>7240</v>
      </c>
      <c r="C1799" s="172" t="s">
        <v>220</v>
      </c>
      <c r="D1799" s="168">
        <v>0</v>
      </c>
      <c r="E1799" s="224"/>
    </row>
    <row r="1800" spans="1:5" ht="12" hidden="1" customHeight="1" outlineLevel="1">
      <c r="A1800" s="155"/>
      <c r="B1800" s="156">
        <v>7260</v>
      </c>
      <c r="C1800" s="172" t="s">
        <v>221</v>
      </c>
      <c r="D1800" s="168">
        <v>0</v>
      </c>
      <c r="E1800" s="224"/>
    </row>
    <row r="1801" spans="1:5" ht="12" hidden="1" customHeight="1" outlineLevel="1">
      <c r="A1801" s="155"/>
      <c r="B1801" s="156">
        <v>7270</v>
      </c>
      <c r="C1801" s="172" t="s">
        <v>165</v>
      </c>
      <c r="D1801" s="168">
        <v>0</v>
      </c>
      <c r="E1801" s="224"/>
    </row>
    <row r="1802" spans="1:5" ht="12" hidden="1" customHeight="1" outlineLevel="1">
      <c r="A1802" s="155"/>
      <c r="B1802" s="173" t="s">
        <v>222</v>
      </c>
      <c r="C1802" s="174" t="s">
        <v>223</v>
      </c>
      <c r="D1802" s="168">
        <v>0</v>
      </c>
      <c r="E1802" s="224"/>
    </row>
    <row r="1803" spans="1:5" ht="12" hidden="1" customHeight="1" outlineLevel="1">
      <c r="A1803" s="155"/>
      <c r="B1803" s="173" t="s">
        <v>224</v>
      </c>
      <c r="C1803" s="175" t="s">
        <v>167</v>
      </c>
      <c r="D1803" s="168">
        <v>0</v>
      </c>
      <c r="E1803" s="224"/>
    </row>
    <row r="1804" spans="1:5" ht="12" hidden="1" customHeight="1" outlineLevel="1">
      <c r="A1804" s="155"/>
      <c r="B1804" s="177">
        <v>8000</v>
      </c>
      <c r="C1804" s="178" t="s">
        <v>168</v>
      </c>
      <c r="D1804" s="159">
        <f>SUM(D1805:D1806)</f>
        <v>0</v>
      </c>
      <c r="E1804" s="224"/>
    </row>
    <row r="1805" spans="1:5" ht="12" hidden="1" customHeight="1" outlineLevel="1" collapsed="1">
      <c r="A1805" s="155" t="s">
        <v>81</v>
      </c>
      <c r="B1805" s="165">
        <v>8100</v>
      </c>
      <c r="C1805" s="180" t="s">
        <v>169</v>
      </c>
      <c r="D1805" s="203"/>
      <c r="E1805" s="224"/>
    </row>
    <row r="1806" spans="1:5" ht="12" hidden="1" customHeight="1" outlineLevel="1">
      <c r="A1806" s="155"/>
      <c r="B1806" s="165">
        <v>8900</v>
      </c>
      <c r="C1806" s="181" t="s">
        <v>225</v>
      </c>
      <c r="D1806" s="164"/>
      <c r="E1806" s="224"/>
    </row>
    <row r="1807" spans="1:5" ht="12" customHeight="1" collapsed="1">
      <c r="A1807" s="182" t="s">
        <v>298</v>
      </c>
      <c r="B1807" s="183"/>
      <c r="C1807" s="200" t="s">
        <v>299</v>
      </c>
      <c r="D1807" s="185">
        <f>D1808+D1825+D1846</f>
        <v>12481661</v>
      </c>
      <c r="E1807" s="224"/>
    </row>
    <row r="1808" spans="1:5" ht="12" customHeight="1">
      <c r="A1808" s="148" t="s">
        <v>33</v>
      </c>
      <c r="B1808" s="149"/>
      <c r="C1808" s="150" t="s">
        <v>129</v>
      </c>
      <c r="D1808" s="151">
        <f>D1809+D1818+D1819+D1822+D1829+D1834+D1812</f>
        <v>10463074</v>
      </c>
      <c r="E1808" s="224"/>
    </row>
    <row r="1809" spans="1:5" ht="12" customHeight="1">
      <c r="A1809" s="148" t="s">
        <v>130</v>
      </c>
      <c r="B1809" s="152">
        <v>1000</v>
      </c>
      <c r="C1809" s="153" t="s">
        <v>205</v>
      </c>
      <c r="D1809" s="154">
        <f>SUM(D1810:D1811)</f>
        <v>8309566</v>
      </c>
      <c r="E1809" s="224"/>
    </row>
    <row r="1810" spans="1:5" ht="12" customHeight="1">
      <c r="A1810" s="155"/>
      <c r="B1810" s="156">
        <v>1100</v>
      </c>
      <c r="C1810" s="132" t="s">
        <v>132</v>
      </c>
      <c r="D1810" s="133">
        <v>6601317</v>
      </c>
      <c r="E1810" s="224"/>
    </row>
    <row r="1811" spans="1:5" ht="12" customHeight="1">
      <c r="A1811" s="155"/>
      <c r="B1811" s="156">
        <v>1200</v>
      </c>
      <c r="C1811" s="141" t="s">
        <v>133</v>
      </c>
      <c r="D1811" s="133">
        <v>1708249</v>
      </c>
      <c r="E1811" s="224"/>
    </row>
    <row r="1812" spans="1:5" ht="12" customHeight="1">
      <c r="A1812" s="155"/>
      <c r="B1812" s="157">
        <v>2000</v>
      </c>
      <c r="C1812" s="158" t="s">
        <v>206</v>
      </c>
      <c r="D1812" s="159">
        <f>SUM(D1813:D1817)</f>
        <v>2130470</v>
      </c>
      <c r="E1812" s="224"/>
    </row>
    <row r="1813" spans="1:5" ht="12" customHeight="1">
      <c r="A1813" s="155"/>
      <c r="B1813" s="156">
        <v>2100</v>
      </c>
      <c r="C1813" s="132" t="s">
        <v>134</v>
      </c>
      <c r="D1813" s="133">
        <v>3176</v>
      </c>
      <c r="E1813" s="224"/>
    </row>
    <row r="1814" spans="1:5" ht="12" customHeight="1">
      <c r="A1814" s="155"/>
      <c r="B1814" s="156">
        <v>2200</v>
      </c>
      <c r="C1814" s="132" t="s">
        <v>135</v>
      </c>
      <c r="D1814" s="133">
        <v>1210985</v>
      </c>
      <c r="E1814" s="224"/>
    </row>
    <row r="1815" spans="1:5" ht="12" customHeight="1">
      <c r="A1815" s="155"/>
      <c r="B1815" s="156">
        <v>2300</v>
      </c>
      <c r="C1815" s="132" t="s">
        <v>136</v>
      </c>
      <c r="D1815" s="133">
        <v>909158</v>
      </c>
      <c r="E1815" s="459"/>
    </row>
    <row r="1816" spans="1:5" ht="12" customHeight="1">
      <c r="A1816" s="155"/>
      <c r="B1816" s="156">
        <v>2400</v>
      </c>
      <c r="C1816" s="160" t="s">
        <v>207</v>
      </c>
      <c r="D1816" s="133">
        <v>2664</v>
      </c>
      <c r="E1816" s="459"/>
    </row>
    <row r="1817" spans="1:5" ht="12" customHeight="1">
      <c r="A1817" s="155"/>
      <c r="B1817" s="156">
        <v>2500</v>
      </c>
      <c r="C1817" s="160" t="s">
        <v>138</v>
      </c>
      <c r="D1817" s="133">
        <v>4487</v>
      </c>
      <c r="E1817" s="224"/>
    </row>
    <row r="1818" spans="1:5" ht="12" hidden="1" customHeight="1" outlineLevel="1">
      <c r="A1818" s="155"/>
      <c r="B1818" s="127">
        <v>2275</v>
      </c>
      <c r="C1818" s="161" t="s">
        <v>108</v>
      </c>
      <c r="D1818" s="154"/>
      <c r="E1818" s="224"/>
    </row>
    <row r="1819" spans="1:5" ht="12" hidden="1" customHeight="1" outlineLevel="1">
      <c r="A1819" s="155" t="s">
        <v>139</v>
      </c>
      <c r="B1819" s="127">
        <v>3000</v>
      </c>
      <c r="C1819" s="162" t="s">
        <v>140</v>
      </c>
      <c r="D1819" s="159">
        <f>SUM(D1820:D1821)</f>
        <v>0</v>
      </c>
      <c r="E1819" s="224"/>
    </row>
    <row r="1820" spans="1:5" ht="12" hidden="1" customHeight="1" outlineLevel="1">
      <c r="A1820" s="155"/>
      <c r="B1820" s="156">
        <v>3200</v>
      </c>
      <c r="C1820" s="163" t="s">
        <v>208</v>
      </c>
      <c r="D1820" s="168">
        <v>0</v>
      </c>
      <c r="E1820" s="224"/>
    </row>
    <row r="1821" spans="1:5" ht="12" hidden="1" customHeight="1" outlineLevel="1">
      <c r="A1821" s="155"/>
      <c r="B1821" s="165">
        <v>3300</v>
      </c>
      <c r="C1821" s="166" t="s">
        <v>142</v>
      </c>
      <c r="D1821" s="202"/>
      <c r="E1821" s="224"/>
    </row>
    <row r="1822" spans="1:5" ht="12" hidden="1" customHeight="1" outlineLevel="1">
      <c r="A1822" s="155" t="s">
        <v>143</v>
      </c>
      <c r="B1822" s="127">
        <v>4000</v>
      </c>
      <c r="C1822" s="167" t="s">
        <v>144</v>
      </c>
      <c r="D1822" s="159">
        <f>SUM(D1823:D1824)</f>
        <v>0</v>
      </c>
      <c r="E1822" s="224"/>
    </row>
    <row r="1823" spans="1:5" ht="12" hidden="1" customHeight="1" outlineLevel="1">
      <c r="A1823" s="155"/>
      <c r="B1823" s="156">
        <v>4200</v>
      </c>
      <c r="C1823" s="132" t="s">
        <v>145</v>
      </c>
      <c r="D1823" s="168"/>
      <c r="E1823" s="224"/>
    </row>
    <row r="1824" spans="1:5" ht="12" hidden="1" customHeight="1" outlineLevel="1">
      <c r="A1824" s="155"/>
      <c r="B1824" s="156">
        <v>4300</v>
      </c>
      <c r="C1824" s="132" t="s">
        <v>146</v>
      </c>
      <c r="D1824" s="168"/>
      <c r="E1824" s="224"/>
    </row>
    <row r="1825" spans="1:5" ht="12" customHeight="1" collapsed="1">
      <c r="A1825" s="155" t="s">
        <v>147</v>
      </c>
      <c r="B1825" s="127">
        <v>5000</v>
      </c>
      <c r="C1825" s="128" t="s">
        <v>148</v>
      </c>
      <c r="D1825" s="159">
        <f>SUM(D1826:D1828)</f>
        <v>2018587</v>
      </c>
      <c r="E1825" s="224"/>
    </row>
    <row r="1826" spans="1:5" ht="12" customHeight="1">
      <c r="A1826" s="155"/>
      <c r="B1826" s="156">
        <v>5100</v>
      </c>
      <c r="C1826" s="132" t="s">
        <v>149</v>
      </c>
      <c r="D1826" s="168">
        <v>2490</v>
      </c>
      <c r="E1826" s="224"/>
    </row>
    <row r="1827" spans="1:5" ht="12" customHeight="1">
      <c r="A1827" s="155"/>
      <c r="B1827" s="156">
        <v>5200</v>
      </c>
      <c r="C1827" s="132" t="s">
        <v>150</v>
      </c>
      <c r="D1827" s="168">
        <v>2016097</v>
      </c>
      <c r="E1827" s="224"/>
    </row>
    <row r="1828" spans="1:5" ht="12" hidden="1" customHeight="1" outlineLevel="1">
      <c r="A1828" s="155"/>
      <c r="B1828" s="169">
        <v>5300</v>
      </c>
      <c r="C1828" s="140" t="s">
        <v>151</v>
      </c>
      <c r="D1828" s="168">
        <v>0</v>
      </c>
      <c r="E1828" s="224"/>
    </row>
    <row r="1829" spans="1:5" ht="12" hidden="1" customHeight="1" outlineLevel="1">
      <c r="A1829" s="155"/>
      <c r="B1829" s="127">
        <v>6000</v>
      </c>
      <c r="C1829" s="128" t="s">
        <v>152</v>
      </c>
      <c r="D1829" s="159">
        <f>SUM(D1830:D1832)</f>
        <v>0</v>
      </c>
      <c r="E1829" s="224"/>
    </row>
    <row r="1830" spans="1:5" ht="12" hidden="1" customHeight="1" outlineLevel="1">
      <c r="A1830" s="155"/>
      <c r="B1830" s="156">
        <v>6200</v>
      </c>
      <c r="C1830" s="132" t="s">
        <v>153</v>
      </c>
      <c r="D1830" s="168">
        <v>0</v>
      </c>
      <c r="E1830" s="224"/>
    </row>
    <row r="1831" spans="1:5" ht="12" hidden="1" customHeight="1" outlineLevel="1">
      <c r="A1831" s="155"/>
      <c r="B1831" s="156">
        <v>6300</v>
      </c>
      <c r="C1831" s="132" t="s">
        <v>154</v>
      </c>
      <c r="D1831" s="168">
        <v>0</v>
      </c>
      <c r="E1831" s="224"/>
    </row>
    <row r="1832" spans="1:5" ht="12" hidden="1" customHeight="1" outlineLevel="1">
      <c r="A1832" s="155" t="s">
        <v>139</v>
      </c>
      <c r="B1832" s="156">
        <v>6400</v>
      </c>
      <c r="C1832" s="141" t="s">
        <v>155</v>
      </c>
      <c r="D1832" s="168">
        <v>0</v>
      </c>
      <c r="E1832" s="224"/>
    </row>
    <row r="1833" spans="1:5" ht="12" hidden="1" customHeight="1" outlineLevel="1">
      <c r="A1833" s="155"/>
      <c r="B1833" s="156">
        <v>6500</v>
      </c>
      <c r="C1833" s="170" t="s">
        <v>209</v>
      </c>
      <c r="D1833" s="168"/>
      <c r="E1833" s="224"/>
    </row>
    <row r="1834" spans="1:5" ht="12" customHeight="1" collapsed="1">
      <c r="A1834" s="155"/>
      <c r="B1834" s="127">
        <v>7000</v>
      </c>
      <c r="C1834" s="128" t="s">
        <v>157</v>
      </c>
      <c r="D1834" s="129">
        <f>SUM(D1835:D1845)</f>
        <v>23038</v>
      </c>
      <c r="E1834" s="224"/>
    </row>
    <row r="1835" spans="1:5" ht="12" hidden="1" customHeight="1" outlineLevel="1">
      <c r="A1835" s="155"/>
      <c r="B1835" s="171" t="s">
        <v>210</v>
      </c>
      <c r="C1835" s="172" t="s">
        <v>211</v>
      </c>
      <c r="D1835" s="168">
        <v>0</v>
      </c>
      <c r="E1835" s="224"/>
    </row>
    <row r="1836" spans="1:5" ht="12" hidden="1" customHeight="1" outlineLevel="1">
      <c r="A1836" s="155"/>
      <c r="B1836" s="171" t="s">
        <v>212</v>
      </c>
      <c r="C1836" s="172" t="s">
        <v>213</v>
      </c>
      <c r="D1836" s="168">
        <v>0</v>
      </c>
      <c r="E1836" s="224"/>
    </row>
    <row r="1837" spans="1:5" ht="12" hidden="1" customHeight="1" outlineLevel="1">
      <c r="A1837" s="155" t="s">
        <v>156</v>
      </c>
      <c r="B1837" s="171" t="s">
        <v>214</v>
      </c>
      <c r="C1837" s="172" t="s">
        <v>215</v>
      </c>
      <c r="D1837" s="168">
        <v>0</v>
      </c>
      <c r="E1837" s="224"/>
    </row>
    <row r="1838" spans="1:5" ht="12" hidden="1" customHeight="1" outlineLevel="1">
      <c r="A1838" s="155"/>
      <c r="B1838" s="171" t="s">
        <v>216</v>
      </c>
      <c r="C1838" s="172" t="s">
        <v>217</v>
      </c>
      <c r="D1838" s="168">
        <v>0</v>
      </c>
      <c r="E1838" s="224"/>
    </row>
    <row r="1839" spans="1:5" ht="12" hidden="1" customHeight="1" outlineLevel="1">
      <c r="A1839" s="155"/>
      <c r="B1839" s="171" t="s">
        <v>218</v>
      </c>
      <c r="C1839" s="172" t="s">
        <v>219</v>
      </c>
      <c r="D1839" s="168">
        <v>0</v>
      </c>
      <c r="E1839" s="224"/>
    </row>
    <row r="1840" spans="1:5" ht="12" hidden="1" customHeight="1" outlineLevel="1">
      <c r="A1840" s="155"/>
      <c r="B1840" s="156">
        <v>7220</v>
      </c>
      <c r="C1840" s="172" t="s">
        <v>162</v>
      </c>
      <c r="D1840" s="168">
        <v>0</v>
      </c>
      <c r="E1840" s="224"/>
    </row>
    <row r="1841" spans="1:5" ht="12" customHeight="1" collapsed="1">
      <c r="A1841" s="155"/>
      <c r="B1841" s="156">
        <v>7240</v>
      </c>
      <c r="C1841" s="172" t="s">
        <v>220</v>
      </c>
      <c r="D1841" s="168">
        <v>23038</v>
      </c>
      <c r="E1841" s="224"/>
    </row>
    <row r="1842" spans="1:5" ht="12" hidden="1" customHeight="1" outlineLevel="1">
      <c r="A1842" s="155"/>
      <c r="B1842" s="156">
        <v>7260</v>
      </c>
      <c r="C1842" s="172" t="s">
        <v>221</v>
      </c>
      <c r="D1842" s="168">
        <v>0</v>
      </c>
      <c r="E1842" s="224"/>
    </row>
    <row r="1843" spans="1:5" ht="12" hidden="1" customHeight="1" outlineLevel="1">
      <c r="A1843" s="155"/>
      <c r="B1843" s="156">
        <v>7270</v>
      </c>
      <c r="C1843" s="172" t="s">
        <v>165</v>
      </c>
      <c r="D1843" s="168">
        <v>0</v>
      </c>
      <c r="E1843" s="224"/>
    </row>
    <row r="1844" spans="1:5" ht="12" hidden="1" customHeight="1" outlineLevel="1">
      <c r="A1844" s="155"/>
      <c r="B1844" s="173" t="s">
        <v>222</v>
      </c>
      <c r="C1844" s="174" t="s">
        <v>223</v>
      </c>
      <c r="D1844" s="168">
        <v>0</v>
      </c>
      <c r="E1844" s="224"/>
    </row>
    <row r="1845" spans="1:5" ht="12" hidden="1" customHeight="1" outlineLevel="1" collapsed="1">
      <c r="A1845" s="155"/>
      <c r="B1845" s="173" t="s">
        <v>224</v>
      </c>
      <c r="C1845" s="175" t="s">
        <v>167</v>
      </c>
      <c r="D1845" s="168">
        <v>0</v>
      </c>
      <c r="E1845" s="224"/>
    </row>
    <row r="1846" spans="1:5" ht="12" hidden="1" customHeight="1" outlineLevel="1" collapsed="1">
      <c r="A1846" s="155" t="s">
        <v>81</v>
      </c>
      <c r="B1846" s="177">
        <v>8000</v>
      </c>
      <c r="C1846" s="178" t="s">
        <v>168</v>
      </c>
      <c r="D1846" s="159">
        <f>SUM(D1847:D1848)</f>
        <v>0</v>
      </c>
      <c r="E1846" s="224"/>
    </row>
    <row r="1847" spans="1:5" ht="12" hidden="1" customHeight="1" outlineLevel="1">
      <c r="A1847" s="155"/>
      <c r="B1847" s="165">
        <v>8100</v>
      </c>
      <c r="C1847" s="180" t="s">
        <v>169</v>
      </c>
      <c r="D1847" s="203">
        <v>0</v>
      </c>
      <c r="E1847" s="224"/>
    </row>
    <row r="1848" spans="1:5" ht="12" hidden="1" customHeight="1" outlineLevel="1">
      <c r="A1848" s="155"/>
      <c r="B1848" s="165">
        <v>8900</v>
      </c>
      <c r="C1848" s="181" t="s">
        <v>225</v>
      </c>
      <c r="D1848" s="164">
        <v>0</v>
      </c>
      <c r="E1848" s="224"/>
    </row>
    <row r="1849" spans="1:5" ht="12" customHeight="1" collapsed="1">
      <c r="A1849" s="182" t="s">
        <v>300</v>
      </c>
      <c r="B1849" s="183"/>
      <c r="C1849" s="184" t="s">
        <v>301</v>
      </c>
      <c r="D1849" s="185">
        <f>D1850+D1867+D1888</f>
        <v>846444</v>
      </c>
      <c r="E1849" s="224"/>
    </row>
    <row r="1850" spans="1:5" ht="12" customHeight="1">
      <c r="A1850" s="148" t="s">
        <v>33</v>
      </c>
      <c r="B1850" s="149"/>
      <c r="C1850" s="150" t="s">
        <v>129</v>
      </c>
      <c r="D1850" s="151">
        <f>D1851+D1860+D1861+D1864+D1871+D1876+D1854</f>
        <v>810917</v>
      </c>
      <c r="E1850" s="224"/>
    </row>
    <row r="1851" spans="1:5" ht="12" customHeight="1">
      <c r="A1851" s="148" t="s">
        <v>130</v>
      </c>
      <c r="B1851" s="152">
        <v>1000</v>
      </c>
      <c r="C1851" s="153" t="s">
        <v>205</v>
      </c>
      <c r="D1851" s="154">
        <f>SUM(D1852:D1853)</f>
        <v>638491</v>
      </c>
      <c r="E1851" s="224"/>
    </row>
    <row r="1852" spans="1:5" ht="12" customHeight="1">
      <c r="A1852" s="155"/>
      <c r="B1852" s="156">
        <v>1100</v>
      </c>
      <c r="C1852" s="132" t="s">
        <v>132</v>
      </c>
      <c r="D1852" s="133">
        <v>508725</v>
      </c>
      <c r="E1852" s="224"/>
    </row>
    <row r="1853" spans="1:5" ht="12" customHeight="1">
      <c r="A1853" s="155"/>
      <c r="B1853" s="156">
        <v>1200</v>
      </c>
      <c r="C1853" s="141" t="s">
        <v>133</v>
      </c>
      <c r="D1853" s="133">
        <v>129766</v>
      </c>
      <c r="E1853" s="224"/>
    </row>
    <row r="1854" spans="1:5" ht="12" customHeight="1">
      <c r="A1854" s="155"/>
      <c r="B1854" s="157">
        <v>2000</v>
      </c>
      <c r="C1854" s="158" t="s">
        <v>206</v>
      </c>
      <c r="D1854" s="159">
        <f>SUM(D1855:D1859)</f>
        <v>131086</v>
      </c>
      <c r="E1854" s="224"/>
    </row>
    <row r="1855" spans="1:5" ht="12" customHeight="1">
      <c r="A1855" s="155"/>
      <c r="B1855" s="156">
        <v>2100</v>
      </c>
      <c r="C1855" s="132" t="s">
        <v>134</v>
      </c>
      <c r="D1855" s="133">
        <v>1134</v>
      </c>
      <c r="E1855" s="224"/>
    </row>
    <row r="1856" spans="1:5" ht="12" customHeight="1">
      <c r="A1856" s="155"/>
      <c r="B1856" s="156">
        <v>2200</v>
      </c>
      <c r="C1856" s="132" t="s">
        <v>135</v>
      </c>
      <c r="D1856" s="133">
        <v>86094</v>
      </c>
      <c r="E1856" s="224"/>
    </row>
    <row r="1857" spans="1:5" ht="12" customHeight="1">
      <c r="A1857" s="155"/>
      <c r="B1857" s="156">
        <v>2300</v>
      </c>
      <c r="C1857" s="132" t="s">
        <v>136</v>
      </c>
      <c r="D1857" s="133">
        <v>43104</v>
      </c>
      <c r="E1857" s="224"/>
    </row>
    <row r="1858" spans="1:5" ht="12" customHeight="1">
      <c r="A1858" s="155"/>
      <c r="B1858" s="156">
        <v>2400</v>
      </c>
      <c r="C1858" s="160" t="s">
        <v>207</v>
      </c>
      <c r="D1858" s="133">
        <v>204</v>
      </c>
      <c r="E1858" s="224"/>
    </row>
    <row r="1859" spans="1:5" ht="12" customHeight="1">
      <c r="A1859" s="155"/>
      <c r="B1859" s="156">
        <v>2500</v>
      </c>
      <c r="C1859" s="160" t="s">
        <v>138</v>
      </c>
      <c r="D1859" s="133">
        <v>550</v>
      </c>
      <c r="E1859" s="224"/>
    </row>
    <row r="1860" spans="1:5" ht="12" hidden="1" customHeight="1" outlineLevel="1">
      <c r="A1860" s="155"/>
      <c r="B1860" s="127">
        <v>2275</v>
      </c>
      <c r="C1860" s="161" t="s">
        <v>108</v>
      </c>
      <c r="D1860" s="154"/>
      <c r="E1860" s="224"/>
    </row>
    <row r="1861" spans="1:5" ht="12" hidden="1" customHeight="1" outlineLevel="1">
      <c r="A1861" s="155" t="s">
        <v>139</v>
      </c>
      <c r="B1861" s="127">
        <v>3000</v>
      </c>
      <c r="C1861" s="162" t="s">
        <v>140</v>
      </c>
      <c r="D1861" s="159">
        <f>SUM(D1862:D1863)</f>
        <v>0</v>
      </c>
      <c r="E1861" s="224"/>
    </row>
    <row r="1862" spans="1:5" ht="12" hidden="1" customHeight="1" outlineLevel="1">
      <c r="A1862" s="155"/>
      <c r="B1862" s="156">
        <v>3200</v>
      </c>
      <c r="C1862" s="163" t="s">
        <v>208</v>
      </c>
      <c r="D1862" s="168">
        <v>0</v>
      </c>
      <c r="E1862" s="224"/>
    </row>
    <row r="1863" spans="1:5" ht="12" hidden="1" customHeight="1" outlineLevel="1">
      <c r="A1863" s="155"/>
      <c r="B1863" s="165">
        <v>3300</v>
      </c>
      <c r="C1863" s="166" t="s">
        <v>142</v>
      </c>
      <c r="D1863" s="202"/>
      <c r="E1863" s="224"/>
    </row>
    <row r="1864" spans="1:5" ht="12" hidden="1" customHeight="1" outlineLevel="1">
      <c r="A1864" s="155" t="s">
        <v>143</v>
      </c>
      <c r="B1864" s="127">
        <v>4000</v>
      </c>
      <c r="C1864" s="167" t="s">
        <v>144</v>
      </c>
      <c r="D1864" s="159">
        <f>SUM(D1865:D1866)</f>
        <v>0</v>
      </c>
      <c r="E1864" s="224"/>
    </row>
    <row r="1865" spans="1:5" ht="12" hidden="1" customHeight="1" outlineLevel="1">
      <c r="A1865" s="155"/>
      <c r="B1865" s="156">
        <v>4200</v>
      </c>
      <c r="C1865" s="132" t="s">
        <v>145</v>
      </c>
      <c r="D1865" s="168"/>
      <c r="E1865" s="224"/>
    </row>
    <row r="1866" spans="1:5" ht="12" hidden="1" customHeight="1" outlineLevel="1">
      <c r="A1866" s="155"/>
      <c r="B1866" s="156">
        <v>4300</v>
      </c>
      <c r="C1866" s="132" t="s">
        <v>146</v>
      </c>
      <c r="D1866" s="168"/>
      <c r="E1866" s="224"/>
    </row>
    <row r="1867" spans="1:5" ht="12" customHeight="1" collapsed="1">
      <c r="A1867" s="155" t="s">
        <v>147</v>
      </c>
      <c r="B1867" s="127">
        <v>5000</v>
      </c>
      <c r="C1867" s="128" t="s">
        <v>148</v>
      </c>
      <c r="D1867" s="159">
        <f>SUM(D1868:D1870)</f>
        <v>35527</v>
      </c>
      <c r="E1867" s="224"/>
    </row>
    <row r="1868" spans="1:5" ht="12" hidden="1" customHeight="1" outlineLevel="1">
      <c r="A1868" s="155"/>
      <c r="B1868" s="156">
        <v>5100</v>
      </c>
      <c r="C1868" s="132" t="s">
        <v>149</v>
      </c>
      <c r="D1868" s="168">
        <v>0</v>
      </c>
      <c r="E1868" s="224"/>
    </row>
    <row r="1869" spans="1:5" ht="12" customHeight="1" collapsed="1">
      <c r="A1869" s="155"/>
      <c r="B1869" s="156">
        <v>5200</v>
      </c>
      <c r="C1869" s="132" t="s">
        <v>150</v>
      </c>
      <c r="D1869" s="168">
        <v>35527</v>
      </c>
      <c r="E1869" s="224"/>
    </row>
    <row r="1870" spans="1:5" ht="12" hidden="1" customHeight="1" outlineLevel="1">
      <c r="A1870" s="155"/>
      <c r="B1870" s="169">
        <v>5300</v>
      </c>
      <c r="C1870" s="140" t="s">
        <v>151</v>
      </c>
      <c r="D1870" s="168">
        <v>0</v>
      </c>
      <c r="E1870" s="224"/>
    </row>
    <row r="1871" spans="1:5" ht="12" customHeight="1" collapsed="1">
      <c r="A1871" s="155" t="s">
        <v>139</v>
      </c>
      <c r="B1871" s="127">
        <v>6000</v>
      </c>
      <c r="C1871" s="128" t="s">
        <v>152</v>
      </c>
      <c r="D1871" s="159">
        <f>SUM(D1872:D1874)</f>
        <v>41340</v>
      </c>
      <c r="E1871" s="224"/>
    </row>
    <row r="1872" spans="1:5" ht="12" customHeight="1">
      <c r="A1872" s="155"/>
      <c r="B1872" s="156">
        <v>6200</v>
      </c>
      <c r="C1872" s="132" t="s">
        <v>153</v>
      </c>
      <c r="D1872" s="168">
        <v>41340</v>
      </c>
      <c r="E1872" s="224"/>
    </row>
    <row r="1873" spans="1:5" ht="12" hidden="1" customHeight="1" outlineLevel="1">
      <c r="A1873" s="155"/>
      <c r="B1873" s="156">
        <v>6300</v>
      </c>
      <c r="C1873" s="132" t="s">
        <v>154</v>
      </c>
      <c r="D1873" s="168">
        <v>0</v>
      </c>
      <c r="E1873" s="224"/>
    </row>
    <row r="1874" spans="1:5" ht="12" hidden="1" customHeight="1" outlineLevel="1">
      <c r="A1874" s="155"/>
      <c r="B1874" s="156">
        <v>6400</v>
      </c>
      <c r="C1874" s="141" t="s">
        <v>155</v>
      </c>
      <c r="D1874" s="168">
        <v>0</v>
      </c>
      <c r="E1874" s="224"/>
    </row>
    <row r="1875" spans="1:5" ht="12" hidden="1" customHeight="1" outlineLevel="1">
      <c r="A1875" s="155"/>
      <c r="B1875" s="156">
        <v>6500</v>
      </c>
      <c r="C1875" s="170" t="s">
        <v>209</v>
      </c>
      <c r="D1875" s="168"/>
      <c r="E1875" s="224"/>
    </row>
    <row r="1876" spans="1:5" ht="12" hidden="1" customHeight="1" outlineLevel="1">
      <c r="A1876" s="155" t="s">
        <v>156</v>
      </c>
      <c r="B1876" s="127">
        <v>7000</v>
      </c>
      <c r="C1876" s="128" t="s">
        <v>157</v>
      </c>
      <c r="D1876" s="129">
        <f>SUM(D1877:D1887)</f>
        <v>0</v>
      </c>
      <c r="E1876" s="224"/>
    </row>
    <row r="1877" spans="1:5" ht="12" hidden="1" customHeight="1" outlineLevel="1">
      <c r="A1877" s="155"/>
      <c r="B1877" s="171" t="s">
        <v>210</v>
      </c>
      <c r="C1877" s="172" t="s">
        <v>211</v>
      </c>
      <c r="D1877" s="168">
        <v>0</v>
      </c>
      <c r="E1877" s="224"/>
    </row>
    <row r="1878" spans="1:5" ht="12" hidden="1" customHeight="1" outlineLevel="1">
      <c r="A1878" s="155"/>
      <c r="B1878" s="171" t="s">
        <v>212</v>
      </c>
      <c r="C1878" s="172" t="s">
        <v>213</v>
      </c>
      <c r="D1878" s="168">
        <v>0</v>
      </c>
      <c r="E1878" s="224"/>
    </row>
    <row r="1879" spans="1:5" ht="12" hidden="1" customHeight="1" outlineLevel="1">
      <c r="A1879" s="155"/>
      <c r="B1879" s="171" t="s">
        <v>214</v>
      </c>
      <c r="C1879" s="172" t="s">
        <v>215</v>
      </c>
      <c r="D1879" s="168">
        <v>0</v>
      </c>
      <c r="E1879" s="224"/>
    </row>
    <row r="1880" spans="1:5" ht="12" hidden="1" customHeight="1" outlineLevel="1">
      <c r="A1880" s="155"/>
      <c r="B1880" s="171" t="s">
        <v>216</v>
      </c>
      <c r="C1880" s="172" t="s">
        <v>217</v>
      </c>
      <c r="D1880" s="168">
        <v>0</v>
      </c>
      <c r="E1880" s="224"/>
    </row>
    <row r="1881" spans="1:5" ht="12" hidden="1" customHeight="1" outlineLevel="1">
      <c r="A1881" s="155"/>
      <c r="B1881" s="171" t="s">
        <v>218</v>
      </c>
      <c r="C1881" s="172" t="s">
        <v>219</v>
      </c>
      <c r="D1881" s="168">
        <v>0</v>
      </c>
      <c r="E1881" s="224"/>
    </row>
    <row r="1882" spans="1:5" ht="12" hidden="1" customHeight="1" outlineLevel="1">
      <c r="A1882" s="155"/>
      <c r="B1882" s="156">
        <v>7220</v>
      </c>
      <c r="C1882" s="172" t="s">
        <v>162</v>
      </c>
      <c r="D1882" s="168">
        <v>0</v>
      </c>
      <c r="E1882" s="224"/>
    </row>
    <row r="1883" spans="1:5" ht="12" hidden="1" customHeight="1" outlineLevel="1">
      <c r="A1883" s="155"/>
      <c r="B1883" s="156">
        <v>7240</v>
      </c>
      <c r="C1883" s="172" t="s">
        <v>220</v>
      </c>
      <c r="D1883" s="168">
        <v>0</v>
      </c>
      <c r="E1883" s="224"/>
    </row>
    <row r="1884" spans="1:5" ht="12" hidden="1" customHeight="1" outlineLevel="1">
      <c r="A1884" s="155"/>
      <c r="B1884" s="156">
        <v>7260</v>
      </c>
      <c r="C1884" s="172" t="s">
        <v>221</v>
      </c>
      <c r="D1884" s="168">
        <v>0</v>
      </c>
      <c r="E1884" s="224"/>
    </row>
    <row r="1885" spans="1:5" ht="12" hidden="1" customHeight="1" outlineLevel="1">
      <c r="A1885" s="155"/>
      <c r="B1885" s="156">
        <v>7270</v>
      </c>
      <c r="C1885" s="172" t="s">
        <v>165</v>
      </c>
      <c r="D1885" s="168">
        <v>0</v>
      </c>
      <c r="E1885" s="224"/>
    </row>
    <row r="1886" spans="1:5" ht="12" hidden="1" customHeight="1" outlineLevel="1">
      <c r="A1886" s="155"/>
      <c r="B1886" s="173" t="s">
        <v>222</v>
      </c>
      <c r="C1886" s="174" t="s">
        <v>223</v>
      </c>
      <c r="D1886" s="168">
        <v>0</v>
      </c>
      <c r="E1886" s="224"/>
    </row>
    <row r="1887" spans="1:5" ht="12" hidden="1" customHeight="1" outlineLevel="1">
      <c r="A1887" s="155"/>
      <c r="B1887" s="173" t="s">
        <v>224</v>
      </c>
      <c r="C1887" s="175" t="s">
        <v>167</v>
      </c>
      <c r="D1887" s="168">
        <v>0</v>
      </c>
      <c r="E1887" s="224"/>
    </row>
    <row r="1888" spans="1:5" ht="12" hidden="1" customHeight="1" outlineLevel="1">
      <c r="A1888" s="155"/>
      <c r="B1888" s="177">
        <v>8000</v>
      </c>
      <c r="C1888" s="178" t="s">
        <v>168</v>
      </c>
      <c r="D1888" s="159">
        <f>SUM(D1889:D1890)</f>
        <v>0</v>
      </c>
      <c r="E1888" s="224"/>
    </row>
    <row r="1889" spans="1:5" ht="26.25" hidden="1" customHeight="1" outlineLevel="1">
      <c r="A1889" s="155"/>
      <c r="B1889" s="165">
        <v>8100</v>
      </c>
      <c r="C1889" s="180" t="s">
        <v>169</v>
      </c>
      <c r="D1889" s="203">
        <v>0</v>
      </c>
      <c r="E1889" s="224"/>
    </row>
    <row r="1890" spans="1:5" ht="12" hidden="1" customHeight="1" outlineLevel="1">
      <c r="A1890" s="155" t="s">
        <v>81</v>
      </c>
      <c r="B1890" s="165">
        <v>8900</v>
      </c>
      <c r="C1890" s="181" t="s">
        <v>225</v>
      </c>
      <c r="D1890" s="164">
        <v>0</v>
      </c>
      <c r="E1890" s="224"/>
    </row>
    <row r="1891" spans="1:5" ht="14.25" customHeight="1" collapsed="1">
      <c r="A1891" s="182" t="s">
        <v>302</v>
      </c>
      <c r="B1891" s="183"/>
      <c r="C1891" s="184" t="s">
        <v>303</v>
      </c>
      <c r="D1891" s="185">
        <f>D1892+D1909+D1930</f>
        <v>6000</v>
      </c>
      <c r="E1891" s="224"/>
    </row>
    <row r="1892" spans="1:5" ht="12" customHeight="1">
      <c r="A1892" s="148" t="s">
        <v>33</v>
      </c>
      <c r="B1892" s="149"/>
      <c r="C1892" s="150" t="s">
        <v>129</v>
      </c>
      <c r="D1892" s="151">
        <f>D1893+D1902+D1903+D1906+D1913+D1918+D1896</f>
        <v>6000</v>
      </c>
      <c r="E1892" s="224"/>
    </row>
    <row r="1893" spans="1:5" ht="12" hidden="1" customHeight="1" outlineLevel="1">
      <c r="A1893" s="148" t="s">
        <v>130</v>
      </c>
      <c r="B1893" s="152">
        <v>1000</v>
      </c>
      <c r="C1893" s="153" t="s">
        <v>205</v>
      </c>
      <c r="D1893" s="154">
        <f>SUM(D1894:D1895)</f>
        <v>0</v>
      </c>
      <c r="E1893" s="224"/>
    </row>
    <row r="1894" spans="1:5" ht="12" hidden="1" customHeight="1" outlineLevel="1">
      <c r="A1894" s="155"/>
      <c r="B1894" s="156">
        <v>1100</v>
      </c>
      <c r="C1894" s="132" t="s">
        <v>132</v>
      </c>
      <c r="D1894" s="133">
        <v>0</v>
      </c>
      <c r="E1894" s="224"/>
    </row>
    <row r="1895" spans="1:5" ht="12" hidden="1" customHeight="1" outlineLevel="1">
      <c r="A1895" s="155"/>
      <c r="B1895" s="156">
        <v>1200</v>
      </c>
      <c r="C1895" s="141" t="s">
        <v>133</v>
      </c>
      <c r="D1895" s="133">
        <v>0</v>
      </c>
      <c r="E1895" s="224"/>
    </row>
    <row r="1896" spans="1:5" ht="12" hidden="1" customHeight="1" outlineLevel="1">
      <c r="A1896" s="155"/>
      <c r="B1896" s="157">
        <v>2000</v>
      </c>
      <c r="C1896" s="158" t="s">
        <v>206</v>
      </c>
      <c r="D1896" s="159">
        <f>SUM(D1897:D1901)</f>
        <v>0</v>
      </c>
      <c r="E1896" s="224"/>
    </row>
    <row r="1897" spans="1:5" ht="12" hidden="1" customHeight="1" outlineLevel="1">
      <c r="A1897" s="155"/>
      <c r="B1897" s="156">
        <v>2100</v>
      </c>
      <c r="C1897" s="132" t="s">
        <v>134</v>
      </c>
      <c r="D1897" s="133">
        <v>0</v>
      </c>
      <c r="E1897" s="224"/>
    </row>
    <row r="1898" spans="1:5" ht="12" hidden="1" customHeight="1" outlineLevel="1">
      <c r="A1898" s="155"/>
      <c r="B1898" s="156">
        <v>2200</v>
      </c>
      <c r="C1898" s="132" t="s">
        <v>135</v>
      </c>
      <c r="D1898" s="133">
        <v>0</v>
      </c>
      <c r="E1898" s="224"/>
    </row>
    <row r="1899" spans="1:5" ht="12" hidden="1" customHeight="1" outlineLevel="1">
      <c r="A1899" s="155"/>
      <c r="B1899" s="156">
        <v>2300</v>
      </c>
      <c r="C1899" s="132" t="s">
        <v>136</v>
      </c>
      <c r="D1899" s="133">
        <v>0</v>
      </c>
      <c r="E1899" s="224"/>
    </row>
    <row r="1900" spans="1:5" ht="12" hidden="1" customHeight="1" outlineLevel="1">
      <c r="A1900" s="155"/>
      <c r="B1900" s="156">
        <v>2400</v>
      </c>
      <c r="C1900" s="160" t="s">
        <v>207</v>
      </c>
      <c r="D1900" s="133">
        <v>0</v>
      </c>
      <c r="E1900" s="224"/>
    </row>
    <row r="1901" spans="1:5" ht="12" hidden="1" customHeight="1" outlineLevel="1">
      <c r="A1901" s="155"/>
      <c r="B1901" s="156">
        <v>2500</v>
      </c>
      <c r="C1901" s="160" t="s">
        <v>138</v>
      </c>
      <c r="D1901" s="133">
        <v>0</v>
      </c>
      <c r="E1901" s="224"/>
    </row>
    <row r="1902" spans="1:5" ht="12" hidden="1" customHeight="1" outlineLevel="1">
      <c r="A1902" s="155"/>
      <c r="B1902" s="127">
        <v>2275</v>
      </c>
      <c r="C1902" s="161" t="s">
        <v>108</v>
      </c>
      <c r="D1902" s="154"/>
      <c r="E1902" s="224"/>
    </row>
    <row r="1903" spans="1:5" ht="12" hidden="1" customHeight="1" outlineLevel="1">
      <c r="A1903" s="155" t="s">
        <v>139</v>
      </c>
      <c r="B1903" s="127">
        <v>3000</v>
      </c>
      <c r="C1903" s="162" t="s">
        <v>140</v>
      </c>
      <c r="D1903" s="159">
        <f>SUM(D1904:D1905)</f>
        <v>0</v>
      </c>
      <c r="E1903" s="224"/>
    </row>
    <row r="1904" spans="1:5" ht="12" hidden="1" customHeight="1" outlineLevel="1">
      <c r="A1904" s="155"/>
      <c r="B1904" s="156">
        <v>3200</v>
      </c>
      <c r="C1904" s="163" t="s">
        <v>208</v>
      </c>
      <c r="D1904" s="168">
        <v>0</v>
      </c>
      <c r="E1904" s="224"/>
    </row>
    <row r="1905" spans="1:5" ht="12" hidden="1" customHeight="1" outlineLevel="1">
      <c r="A1905" s="155"/>
      <c r="B1905" s="165">
        <v>3300</v>
      </c>
      <c r="C1905" s="166" t="s">
        <v>142</v>
      </c>
      <c r="D1905" s="202"/>
      <c r="E1905" s="224"/>
    </row>
    <row r="1906" spans="1:5" ht="12" hidden="1" customHeight="1" outlineLevel="1">
      <c r="A1906" s="155" t="s">
        <v>143</v>
      </c>
      <c r="B1906" s="127">
        <v>4000</v>
      </c>
      <c r="C1906" s="167" t="s">
        <v>144</v>
      </c>
      <c r="D1906" s="159">
        <f>SUM(D1907:D1908)</f>
        <v>0</v>
      </c>
      <c r="E1906" s="224"/>
    </row>
    <row r="1907" spans="1:5" ht="12" hidden="1" customHeight="1" outlineLevel="1">
      <c r="A1907" s="155"/>
      <c r="B1907" s="156">
        <v>4200</v>
      </c>
      <c r="C1907" s="132" t="s">
        <v>145</v>
      </c>
      <c r="D1907" s="168"/>
      <c r="E1907" s="224"/>
    </row>
    <row r="1908" spans="1:5" ht="12" hidden="1" customHeight="1" outlineLevel="1">
      <c r="A1908" s="155"/>
      <c r="B1908" s="156">
        <v>4300</v>
      </c>
      <c r="C1908" s="132" t="s">
        <v>146</v>
      </c>
      <c r="D1908" s="168"/>
      <c r="E1908" s="224"/>
    </row>
    <row r="1909" spans="1:5" ht="12" hidden="1" customHeight="1" outlineLevel="1">
      <c r="A1909" s="155" t="s">
        <v>147</v>
      </c>
      <c r="B1909" s="127">
        <v>5000</v>
      </c>
      <c r="C1909" s="128" t="s">
        <v>148</v>
      </c>
      <c r="D1909" s="159">
        <f>SUM(D1910:D1912)</f>
        <v>0</v>
      </c>
      <c r="E1909" s="224"/>
    </row>
    <row r="1910" spans="1:5" ht="12" hidden="1" customHeight="1" outlineLevel="1">
      <c r="A1910" s="155"/>
      <c r="B1910" s="156">
        <v>5100</v>
      </c>
      <c r="C1910" s="132" t="s">
        <v>149</v>
      </c>
      <c r="D1910" s="168">
        <v>0</v>
      </c>
      <c r="E1910" s="224"/>
    </row>
    <row r="1911" spans="1:5" ht="12" hidden="1" customHeight="1" outlineLevel="1">
      <c r="A1911" s="155"/>
      <c r="B1911" s="156">
        <v>5200</v>
      </c>
      <c r="C1911" s="132" t="s">
        <v>150</v>
      </c>
      <c r="D1911" s="168">
        <v>0</v>
      </c>
      <c r="E1911" s="224"/>
    </row>
    <row r="1912" spans="1:5" ht="12" hidden="1" customHeight="1" outlineLevel="1">
      <c r="A1912" s="155"/>
      <c r="B1912" s="169">
        <v>5300</v>
      </c>
      <c r="C1912" s="140" t="s">
        <v>151</v>
      </c>
      <c r="D1912" s="168">
        <v>0</v>
      </c>
      <c r="E1912" s="224"/>
    </row>
    <row r="1913" spans="1:5" ht="12" hidden="1" customHeight="1" outlineLevel="1">
      <c r="A1913" s="155" t="s">
        <v>139</v>
      </c>
      <c r="B1913" s="127">
        <v>6000</v>
      </c>
      <c r="C1913" s="128" t="s">
        <v>152</v>
      </c>
      <c r="D1913" s="159">
        <f>SUM(D1914:D1916)</f>
        <v>0</v>
      </c>
      <c r="E1913" s="224"/>
    </row>
    <row r="1914" spans="1:5" ht="12" hidden="1" customHeight="1" outlineLevel="1">
      <c r="A1914" s="155"/>
      <c r="B1914" s="156">
        <v>6200</v>
      </c>
      <c r="C1914" s="132" t="s">
        <v>153</v>
      </c>
      <c r="D1914" s="168">
        <v>0</v>
      </c>
      <c r="E1914" s="224"/>
    </row>
    <row r="1915" spans="1:5" ht="12" hidden="1" customHeight="1" outlineLevel="1">
      <c r="A1915" s="155"/>
      <c r="B1915" s="156">
        <v>6300</v>
      </c>
      <c r="C1915" s="132" t="s">
        <v>154</v>
      </c>
      <c r="D1915" s="168">
        <v>0</v>
      </c>
      <c r="E1915" s="224"/>
    </row>
    <row r="1916" spans="1:5" ht="12" hidden="1" customHeight="1" outlineLevel="1">
      <c r="A1916" s="155"/>
      <c r="B1916" s="156">
        <v>6400</v>
      </c>
      <c r="C1916" s="141" t="s">
        <v>155</v>
      </c>
      <c r="D1916" s="168">
        <v>0</v>
      </c>
      <c r="E1916" s="224"/>
    </row>
    <row r="1917" spans="1:5" ht="12" hidden="1" customHeight="1" outlineLevel="1">
      <c r="A1917" s="155"/>
      <c r="B1917" s="156">
        <v>6500</v>
      </c>
      <c r="C1917" s="170" t="s">
        <v>209</v>
      </c>
      <c r="D1917" s="168"/>
      <c r="E1917" s="224"/>
    </row>
    <row r="1918" spans="1:5" ht="12" customHeight="1" collapsed="1">
      <c r="A1918" s="155" t="s">
        <v>156</v>
      </c>
      <c r="B1918" s="127">
        <v>7000</v>
      </c>
      <c r="C1918" s="128" t="s">
        <v>157</v>
      </c>
      <c r="D1918" s="129">
        <f>SUM(D1919:D1929)</f>
        <v>6000</v>
      </c>
      <c r="E1918" s="224"/>
    </row>
    <row r="1919" spans="1:5" ht="12" hidden="1" customHeight="1" outlineLevel="1">
      <c r="A1919" s="155"/>
      <c r="B1919" s="171" t="s">
        <v>210</v>
      </c>
      <c r="C1919" s="172" t="s">
        <v>211</v>
      </c>
      <c r="D1919" s="168">
        <v>0</v>
      </c>
      <c r="E1919" s="224"/>
    </row>
    <row r="1920" spans="1:5" ht="12" hidden="1" customHeight="1" outlineLevel="1">
      <c r="A1920" s="155"/>
      <c r="B1920" s="171" t="s">
        <v>212</v>
      </c>
      <c r="C1920" s="172" t="s">
        <v>213</v>
      </c>
      <c r="D1920" s="168">
        <v>0</v>
      </c>
      <c r="E1920" s="224"/>
    </row>
    <row r="1921" spans="1:5" ht="12" hidden="1" customHeight="1" outlineLevel="1">
      <c r="A1921" s="155"/>
      <c r="B1921" s="171" t="s">
        <v>214</v>
      </c>
      <c r="C1921" s="172" t="s">
        <v>215</v>
      </c>
      <c r="D1921" s="168">
        <v>0</v>
      </c>
      <c r="E1921" s="224"/>
    </row>
    <row r="1922" spans="1:5" ht="12" hidden="1" customHeight="1" outlineLevel="1">
      <c r="A1922" s="155"/>
      <c r="B1922" s="171" t="s">
        <v>216</v>
      </c>
      <c r="C1922" s="172" t="s">
        <v>217</v>
      </c>
      <c r="D1922" s="168">
        <v>0</v>
      </c>
      <c r="E1922" s="224"/>
    </row>
    <row r="1923" spans="1:5" ht="12" hidden="1" customHeight="1" outlineLevel="1">
      <c r="A1923" s="155"/>
      <c r="B1923" s="171" t="s">
        <v>218</v>
      </c>
      <c r="C1923" s="172" t="s">
        <v>219</v>
      </c>
      <c r="D1923" s="168">
        <v>0</v>
      </c>
      <c r="E1923" s="224"/>
    </row>
    <row r="1924" spans="1:5" ht="12" hidden="1" customHeight="1" outlineLevel="1">
      <c r="A1924" s="155"/>
      <c r="B1924" s="156">
        <v>7220</v>
      </c>
      <c r="C1924" s="172" t="s">
        <v>162</v>
      </c>
      <c r="D1924" s="168">
        <v>0</v>
      </c>
      <c r="E1924" s="224"/>
    </row>
    <row r="1925" spans="1:5" ht="12" hidden="1" customHeight="1" outlineLevel="1">
      <c r="A1925" s="155"/>
      <c r="B1925" s="156">
        <v>7240</v>
      </c>
      <c r="C1925" s="172" t="s">
        <v>220</v>
      </c>
      <c r="D1925" s="168">
        <v>0</v>
      </c>
      <c r="E1925" s="224"/>
    </row>
    <row r="1926" spans="1:5" ht="12" hidden="1" customHeight="1" outlineLevel="1">
      <c r="A1926" s="155"/>
      <c r="B1926" s="156">
        <v>7260</v>
      </c>
      <c r="C1926" s="172" t="s">
        <v>221</v>
      </c>
      <c r="D1926" s="168">
        <v>0</v>
      </c>
      <c r="E1926" s="224"/>
    </row>
    <row r="1927" spans="1:5" ht="12" customHeight="1" collapsed="1">
      <c r="A1927" s="155"/>
      <c r="B1927" s="156">
        <v>7270</v>
      </c>
      <c r="C1927" s="172" t="s">
        <v>165</v>
      </c>
      <c r="D1927" s="168">
        <v>6000</v>
      </c>
      <c r="E1927" s="224"/>
    </row>
    <row r="1928" spans="1:5" ht="12" hidden="1" customHeight="1" outlineLevel="1">
      <c r="A1928" s="155"/>
      <c r="B1928" s="173" t="s">
        <v>222</v>
      </c>
      <c r="C1928" s="174" t="s">
        <v>223</v>
      </c>
      <c r="D1928" s="168">
        <v>0</v>
      </c>
      <c r="E1928" s="224"/>
    </row>
    <row r="1929" spans="1:5" ht="12" hidden="1" customHeight="1" outlineLevel="1">
      <c r="A1929" s="155"/>
      <c r="B1929" s="173" t="s">
        <v>224</v>
      </c>
      <c r="C1929" s="175" t="s">
        <v>167</v>
      </c>
      <c r="D1929" s="168">
        <v>0</v>
      </c>
      <c r="E1929" s="224"/>
    </row>
    <row r="1930" spans="1:5" ht="27.75" hidden="1" customHeight="1" outlineLevel="1">
      <c r="A1930" s="155"/>
      <c r="B1930" s="177">
        <v>8000</v>
      </c>
      <c r="C1930" s="178" t="s">
        <v>168</v>
      </c>
      <c r="D1930" s="159">
        <f>SUM(D1931:D1932)</f>
        <v>0</v>
      </c>
      <c r="E1930" s="224"/>
    </row>
    <row r="1931" spans="1:5" ht="12" hidden="1" customHeight="1" outlineLevel="1">
      <c r="A1931" s="155" t="s">
        <v>81</v>
      </c>
      <c r="B1931" s="165">
        <v>8100</v>
      </c>
      <c r="C1931" s="180" t="s">
        <v>169</v>
      </c>
      <c r="D1931" s="203"/>
      <c r="E1931" s="224"/>
    </row>
    <row r="1932" spans="1:5" ht="12" hidden="1" customHeight="1" outlineLevel="1">
      <c r="A1932" s="155"/>
      <c r="B1932" s="165">
        <v>8900</v>
      </c>
      <c r="C1932" s="181" t="s">
        <v>225</v>
      </c>
      <c r="D1932" s="164"/>
      <c r="E1932" s="224"/>
    </row>
    <row r="1933" spans="1:5" ht="12" customHeight="1" collapsed="1">
      <c r="A1933" s="182" t="s">
        <v>304</v>
      </c>
      <c r="B1933" s="183"/>
      <c r="C1933" s="184" t="s">
        <v>305</v>
      </c>
      <c r="D1933" s="185">
        <f>D1934+D1951+D1972</f>
        <v>2758242</v>
      </c>
      <c r="E1933" s="224"/>
    </row>
    <row r="1934" spans="1:5" ht="12" customHeight="1">
      <c r="A1934" s="148" t="s">
        <v>33</v>
      </c>
      <c r="B1934" s="149"/>
      <c r="C1934" s="150" t="s">
        <v>129</v>
      </c>
      <c r="D1934" s="151">
        <f>D1935+D1944+D1945+D1948+D1955+D1960+D1938</f>
        <v>2708866</v>
      </c>
      <c r="E1934" s="224"/>
    </row>
    <row r="1935" spans="1:5" ht="12" customHeight="1">
      <c r="A1935" s="148" t="s">
        <v>130</v>
      </c>
      <c r="B1935" s="152">
        <v>1000</v>
      </c>
      <c r="C1935" s="153" t="s">
        <v>205</v>
      </c>
      <c r="D1935" s="154">
        <f>SUM(D1936:D1937)</f>
        <v>1690266</v>
      </c>
      <c r="E1935" s="224"/>
    </row>
    <row r="1936" spans="1:5" ht="12" customHeight="1">
      <c r="A1936" s="155"/>
      <c r="B1936" s="156">
        <v>1100</v>
      </c>
      <c r="C1936" s="132" t="s">
        <v>132</v>
      </c>
      <c r="D1936" s="133">
        <v>1351317</v>
      </c>
      <c r="E1936" s="224"/>
    </row>
    <row r="1937" spans="1:5" ht="12" customHeight="1">
      <c r="A1937" s="155"/>
      <c r="B1937" s="156">
        <v>1200</v>
      </c>
      <c r="C1937" s="141" t="s">
        <v>133</v>
      </c>
      <c r="D1937" s="133">
        <v>338949</v>
      </c>
      <c r="E1937" s="224"/>
    </row>
    <row r="1938" spans="1:5" ht="12" customHeight="1">
      <c r="A1938" s="155"/>
      <c r="B1938" s="157">
        <v>2000</v>
      </c>
      <c r="C1938" s="158" t="s">
        <v>206</v>
      </c>
      <c r="D1938" s="159">
        <f>SUM(D1939:D1943)</f>
        <v>767707</v>
      </c>
      <c r="E1938" s="224"/>
    </row>
    <row r="1939" spans="1:5" ht="12" customHeight="1">
      <c r="A1939" s="400"/>
      <c r="B1939" s="401">
        <v>2100</v>
      </c>
      <c r="C1939" s="402" t="s">
        <v>134</v>
      </c>
      <c r="D1939" s="397">
        <v>66455</v>
      </c>
      <c r="E1939" s="224"/>
    </row>
    <row r="1940" spans="1:5" ht="12" customHeight="1" outlineLevel="1">
      <c r="A1940" s="155"/>
      <c r="B1940" s="156">
        <v>2200</v>
      </c>
      <c r="C1940" s="132" t="s">
        <v>135</v>
      </c>
      <c r="D1940" s="133">
        <v>564367</v>
      </c>
      <c r="E1940" s="224"/>
    </row>
    <row r="1941" spans="1:5" ht="12" customHeight="1">
      <c r="A1941" s="155"/>
      <c r="B1941" s="156">
        <v>2300</v>
      </c>
      <c r="C1941" s="132" t="s">
        <v>136</v>
      </c>
      <c r="D1941" s="133">
        <v>135269</v>
      </c>
      <c r="E1941" s="138"/>
    </row>
    <row r="1942" spans="1:5" ht="12" customHeight="1">
      <c r="A1942" s="155"/>
      <c r="B1942" s="156">
        <v>2400</v>
      </c>
      <c r="C1942" s="160" t="s">
        <v>207</v>
      </c>
      <c r="D1942" s="133">
        <v>150</v>
      </c>
      <c r="E1942" s="224"/>
    </row>
    <row r="1943" spans="1:5" ht="12" customHeight="1">
      <c r="A1943" s="155"/>
      <c r="B1943" s="156">
        <v>2500</v>
      </c>
      <c r="C1943" s="160" t="s">
        <v>138</v>
      </c>
      <c r="D1943" s="133">
        <v>1466</v>
      </c>
      <c r="E1943" s="224"/>
    </row>
    <row r="1944" spans="1:5" ht="12" hidden="1" customHeight="1" outlineLevel="1">
      <c r="A1944" s="155"/>
      <c r="B1944" s="127">
        <v>2275</v>
      </c>
      <c r="C1944" s="161" t="s">
        <v>108</v>
      </c>
      <c r="D1944" s="154"/>
      <c r="E1944" s="224"/>
    </row>
    <row r="1945" spans="1:5" ht="12" customHeight="1" collapsed="1">
      <c r="A1945" s="155" t="s">
        <v>139</v>
      </c>
      <c r="B1945" s="127">
        <v>3000</v>
      </c>
      <c r="C1945" s="162" t="s">
        <v>140</v>
      </c>
      <c r="D1945" s="159">
        <f>SUM(D1946:D1947)</f>
        <v>250886</v>
      </c>
      <c r="E1945" s="224"/>
    </row>
    <row r="1946" spans="1:5" ht="12" customHeight="1">
      <c r="A1946" s="155"/>
      <c r="B1946" s="156">
        <v>3200</v>
      </c>
      <c r="C1946" s="163" t="s">
        <v>208</v>
      </c>
      <c r="D1946" s="168">
        <v>250886</v>
      </c>
      <c r="E1946" s="224"/>
    </row>
    <row r="1947" spans="1:5" ht="12" hidden="1" customHeight="1" outlineLevel="1">
      <c r="A1947" s="155"/>
      <c r="B1947" s="165">
        <v>3300</v>
      </c>
      <c r="C1947" s="166" t="s">
        <v>142</v>
      </c>
      <c r="D1947" s="202"/>
      <c r="E1947" s="224"/>
    </row>
    <row r="1948" spans="1:5" ht="12" hidden="1" customHeight="1" outlineLevel="1">
      <c r="A1948" s="155" t="s">
        <v>143</v>
      </c>
      <c r="B1948" s="127">
        <v>4000</v>
      </c>
      <c r="C1948" s="167" t="s">
        <v>144</v>
      </c>
      <c r="D1948" s="159">
        <f>SUM(D1949:D1950)</f>
        <v>0</v>
      </c>
      <c r="E1948" s="224"/>
    </row>
    <row r="1949" spans="1:5" ht="12" hidden="1" customHeight="1" outlineLevel="1">
      <c r="A1949" s="155"/>
      <c r="B1949" s="156">
        <v>4200</v>
      </c>
      <c r="C1949" s="132" t="s">
        <v>145</v>
      </c>
      <c r="D1949" s="168"/>
      <c r="E1949" s="224"/>
    </row>
    <row r="1950" spans="1:5" ht="12" hidden="1" customHeight="1" outlineLevel="1">
      <c r="A1950" s="155"/>
      <c r="B1950" s="156">
        <v>4300</v>
      </c>
      <c r="C1950" s="132" t="s">
        <v>146</v>
      </c>
      <c r="D1950" s="168"/>
      <c r="E1950" s="224"/>
    </row>
    <row r="1951" spans="1:5" ht="12" customHeight="1" collapsed="1">
      <c r="A1951" s="155" t="s">
        <v>147</v>
      </c>
      <c r="B1951" s="127">
        <v>5000</v>
      </c>
      <c r="C1951" s="128" t="s">
        <v>148</v>
      </c>
      <c r="D1951" s="159">
        <f>SUM(D1952:D1954)</f>
        <v>49376</v>
      </c>
      <c r="E1951" s="224"/>
    </row>
    <row r="1952" spans="1:5" ht="12" customHeight="1">
      <c r="A1952" s="155"/>
      <c r="B1952" s="156">
        <v>5100</v>
      </c>
      <c r="C1952" s="132" t="s">
        <v>149</v>
      </c>
      <c r="D1952" s="168">
        <v>0</v>
      </c>
      <c r="E1952" s="224"/>
    </row>
    <row r="1953" spans="1:5" ht="12" customHeight="1">
      <c r="A1953" s="155"/>
      <c r="B1953" s="156">
        <v>5200</v>
      </c>
      <c r="C1953" s="132" t="s">
        <v>150</v>
      </c>
      <c r="D1953" s="168">
        <v>49376</v>
      </c>
      <c r="E1953" s="224"/>
    </row>
    <row r="1954" spans="1:5" ht="12" hidden="1" customHeight="1" outlineLevel="1">
      <c r="A1954" s="155"/>
      <c r="B1954" s="169">
        <v>5300</v>
      </c>
      <c r="C1954" s="140" t="s">
        <v>151</v>
      </c>
      <c r="D1954" s="168">
        <v>0</v>
      </c>
      <c r="E1954" s="224"/>
    </row>
    <row r="1955" spans="1:5" ht="12" hidden="1" customHeight="1" outlineLevel="1">
      <c r="A1955" s="155" t="s">
        <v>139</v>
      </c>
      <c r="B1955" s="127">
        <v>6000</v>
      </c>
      <c r="C1955" s="128" t="s">
        <v>152</v>
      </c>
      <c r="D1955" s="159">
        <f>SUM(D1956:D1958)</f>
        <v>0</v>
      </c>
      <c r="E1955" s="224"/>
    </row>
    <row r="1956" spans="1:5" ht="12" hidden="1" customHeight="1" outlineLevel="1">
      <c r="A1956" s="155"/>
      <c r="B1956" s="156">
        <v>6200</v>
      </c>
      <c r="C1956" s="132" t="s">
        <v>153</v>
      </c>
      <c r="D1956" s="168">
        <v>0</v>
      </c>
      <c r="E1956" s="224"/>
    </row>
    <row r="1957" spans="1:5" ht="12" hidden="1" customHeight="1" outlineLevel="1">
      <c r="A1957" s="155"/>
      <c r="B1957" s="156">
        <v>6300</v>
      </c>
      <c r="C1957" s="132" t="s">
        <v>154</v>
      </c>
      <c r="D1957" s="168">
        <v>0</v>
      </c>
      <c r="E1957" s="224"/>
    </row>
    <row r="1958" spans="1:5" ht="12" hidden="1" customHeight="1" outlineLevel="1">
      <c r="A1958" s="155"/>
      <c r="B1958" s="156">
        <v>6400</v>
      </c>
      <c r="C1958" s="141" t="s">
        <v>155</v>
      </c>
      <c r="D1958" s="168">
        <v>0</v>
      </c>
      <c r="E1958" s="224"/>
    </row>
    <row r="1959" spans="1:5" ht="12" hidden="1" customHeight="1" outlineLevel="1">
      <c r="A1959" s="155"/>
      <c r="B1959" s="156">
        <v>6500</v>
      </c>
      <c r="C1959" s="170" t="s">
        <v>209</v>
      </c>
      <c r="D1959" s="168"/>
      <c r="E1959" s="224"/>
    </row>
    <row r="1960" spans="1:5" ht="12" customHeight="1" collapsed="1">
      <c r="A1960" s="155" t="s">
        <v>156</v>
      </c>
      <c r="B1960" s="127">
        <v>7000</v>
      </c>
      <c r="C1960" s="128" t="s">
        <v>157</v>
      </c>
      <c r="D1960" s="129">
        <f>SUM(D1961:D1971)</f>
        <v>7</v>
      </c>
      <c r="E1960" s="224"/>
    </row>
    <row r="1961" spans="1:5" ht="12" hidden="1" customHeight="1" outlineLevel="1">
      <c r="A1961" s="155"/>
      <c r="B1961" s="171" t="s">
        <v>210</v>
      </c>
      <c r="C1961" s="172" t="s">
        <v>211</v>
      </c>
      <c r="D1961" s="168">
        <v>0</v>
      </c>
      <c r="E1961" s="224"/>
    </row>
    <row r="1962" spans="1:5" ht="12" hidden="1" customHeight="1" outlineLevel="1">
      <c r="A1962" s="155"/>
      <c r="B1962" s="171" t="s">
        <v>212</v>
      </c>
      <c r="C1962" s="172" t="s">
        <v>213</v>
      </c>
      <c r="D1962" s="168">
        <v>0</v>
      </c>
      <c r="E1962" s="224"/>
    </row>
    <row r="1963" spans="1:5" ht="12" hidden="1" customHeight="1" outlineLevel="1">
      <c r="A1963" s="155"/>
      <c r="B1963" s="171" t="s">
        <v>214</v>
      </c>
      <c r="C1963" s="172" t="s">
        <v>215</v>
      </c>
      <c r="D1963" s="168">
        <v>0</v>
      </c>
      <c r="E1963" s="224"/>
    </row>
    <row r="1964" spans="1:5" ht="12" hidden="1" customHeight="1" outlineLevel="1">
      <c r="A1964" s="155"/>
      <c r="B1964" s="171" t="s">
        <v>216</v>
      </c>
      <c r="C1964" s="172" t="s">
        <v>217</v>
      </c>
      <c r="D1964" s="168">
        <v>0</v>
      </c>
      <c r="E1964" s="224"/>
    </row>
    <row r="1965" spans="1:5" ht="12" hidden="1" customHeight="1" outlineLevel="1">
      <c r="A1965" s="155"/>
      <c r="B1965" s="171" t="s">
        <v>218</v>
      </c>
      <c r="C1965" s="172" t="s">
        <v>219</v>
      </c>
      <c r="D1965" s="168">
        <v>0</v>
      </c>
      <c r="E1965" s="224"/>
    </row>
    <row r="1966" spans="1:5" ht="12" hidden="1" customHeight="1" outlineLevel="1">
      <c r="A1966" s="155"/>
      <c r="B1966" s="156">
        <v>7220</v>
      </c>
      <c r="C1966" s="172" t="s">
        <v>162</v>
      </c>
      <c r="D1966" s="168">
        <v>0</v>
      </c>
      <c r="E1966" s="224"/>
    </row>
    <row r="1967" spans="1:5" ht="12" customHeight="1" collapsed="1">
      <c r="A1967" s="155"/>
      <c r="B1967" s="156">
        <v>7240</v>
      </c>
      <c r="C1967" s="172" t="s">
        <v>220</v>
      </c>
      <c r="D1967" s="168">
        <v>7</v>
      </c>
      <c r="E1967" s="224"/>
    </row>
    <row r="1968" spans="1:5" ht="12" hidden="1" customHeight="1" outlineLevel="1">
      <c r="A1968" s="155"/>
      <c r="B1968" s="156">
        <v>7260</v>
      </c>
      <c r="C1968" s="172" t="s">
        <v>221</v>
      </c>
      <c r="D1968" s="168">
        <v>0</v>
      </c>
      <c r="E1968" s="224"/>
    </row>
    <row r="1969" spans="1:5" ht="12" hidden="1" customHeight="1" outlineLevel="1">
      <c r="A1969" s="155"/>
      <c r="B1969" s="156">
        <v>7270</v>
      </c>
      <c r="C1969" s="172" t="s">
        <v>165</v>
      </c>
      <c r="D1969" s="168">
        <v>0</v>
      </c>
      <c r="E1969" s="224"/>
    </row>
    <row r="1970" spans="1:5" ht="12" hidden="1" customHeight="1" outlineLevel="1">
      <c r="A1970" s="155"/>
      <c r="B1970" s="173" t="s">
        <v>222</v>
      </c>
      <c r="C1970" s="174" t="s">
        <v>223</v>
      </c>
      <c r="D1970" s="168">
        <v>0</v>
      </c>
      <c r="E1970" s="224"/>
    </row>
    <row r="1971" spans="1:5" ht="12" hidden="1" customHeight="1" outlineLevel="1">
      <c r="A1971" s="155"/>
      <c r="B1971" s="173" t="s">
        <v>224</v>
      </c>
      <c r="C1971" s="175" t="s">
        <v>167</v>
      </c>
      <c r="D1971" s="168">
        <v>0</v>
      </c>
      <c r="E1971" s="224"/>
    </row>
    <row r="1972" spans="1:5" ht="12" hidden="1" customHeight="1" outlineLevel="1">
      <c r="A1972" s="155"/>
      <c r="B1972" s="177">
        <v>8000</v>
      </c>
      <c r="C1972" s="178" t="s">
        <v>168</v>
      </c>
      <c r="D1972" s="159">
        <f>SUM(D1973:D1974)</f>
        <v>0</v>
      </c>
      <c r="E1972" s="224"/>
    </row>
    <row r="1973" spans="1:5" ht="12" hidden="1" customHeight="1" outlineLevel="1">
      <c r="A1973" s="155"/>
      <c r="B1973" s="165">
        <v>8100</v>
      </c>
      <c r="C1973" s="180" t="s">
        <v>169</v>
      </c>
      <c r="D1973" s="203">
        <v>0</v>
      </c>
      <c r="E1973" s="224"/>
    </row>
    <row r="1974" spans="1:5" ht="12" hidden="1" customHeight="1" outlineLevel="1">
      <c r="A1974" s="155" t="s">
        <v>81</v>
      </c>
      <c r="B1974" s="165">
        <v>8900</v>
      </c>
      <c r="C1974" s="181" t="s">
        <v>225</v>
      </c>
      <c r="D1974" s="164">
        <v>0</v>
      </c>
      <c r="E1974" s="224"/>
    </row>
    <row r="1975" spans="1:5" ht="12" customHeight="1" collapsed="1">
      <c r="A1975" s="182" t="s">
        <v>306</v>
      </c>
      <c r="B1975" s="183"/>
      <c r="C1975" s="184" t="s">
        <v>307</v>
      </c>
      <c r="D1975" s="185">
        <f>D1976+D1993+D2016</f>
        <v>2480772</v>
      </c>
      <c r="E1975" s="224"/>
    </row>
    <row r="1976" spans="1:5" ht="12" customHeight="1">
      <c r="A1976" s="148" t="s">
        <v>33</v>
      </c>
      <c r="B1976" s="149"/>
      <c r="C1976" s="150" t="s">
        <v>129</v>
      </c>
      <c r="D1976" s="151">
        <f>D1977+D1986+D1987+D1990+D1997+D2002+D1980</f>
        <v>929865</v>
      </c>
      <c r="E1976" s="224"/>
    </row>
    <row r="1977" spans="1:5" ht="12" customHeight="1">
      <c r="A1977" s="148" t="s">
        <v>130</v>
      </c>
      <c r="B1977" s="152">
        <v>1000</v>
      </c>
      <c r="C1977" s="153" t="s">
        <v>205</v>
      </c>
      <c r="D1977" s="154">
        <f>SUM(D1978:D1979)</f>
        <v>631847</v>
      </c>
      <c r="E1977" s="224"/>
    </row>
    <row r="1978" spans="1:5" ht="12" customHeight="1">
      <c r="A1978" s="155"/>
      <c r="B1978" s="156">
        <v>1100</v>
      </c>
      <c r="C1978" s="132" t="s">
        <v>132</v>
      </c>
      <c r="D1978" s="133">
        <v>502095</v>
      </c>
      <c r="E1978" s="224"/>
    </row>
    <row r="1979" spans="1:5" ht="12" customHeight="1">
      <c r="A1979" s="155"/>
      <c r="B1979" s="156">
        <v>1200</v>
      </c>
      <c r="C1979" s="141" t="s">
        <v>133</v>
      </c>
      <c r="D1979" s="133">
        <v>129752</v>
      </c>
      <c r="E1979" s="224"/>
    </row>
    <row r="1980" spans="1:5" ht="12" customHeight="1">
      <c r="A1980" s="155"/>
      <c r="B1980" s="157">
        <v>2000</v>
      </c>
      <c r="C1980" s="158" t="s">
        <v>206</v>
      </c>
      <c r="D1980" s="159">
        <f>SUM(D1981:D1985)</f>
        <v>298018</v>
      </c>
      <c r="E1980" s="224"/>
    </row>
    <row r="1981" spans="1:5" ht="12" hidden="1" customHeight="1" outlineLevel="1">
      <c r="A1981" s="155"/>
      <c r="B1981" s="156">
        <v>2100</v>
      </c>
      <c r="C1981" s="132" t="s">
        <v>134</v>
      </c>
      <c r="D1981" s="133">
        <v>0</v>
      </c>
      <c r="E1981" s="224"/>
    </row>
    <row r="1982" spans="1:5" ht="12" customHeight="1" collapsed="1">
      <c r="A1982" s="155"/>
      <c r="B1982" s="156">
        <v>2200</v>
      </c>
      <c r="C1982" s="132" t="s">
        <v>135</v>
      </c>
      <c r="D1982" s="133">
        <v>125934</v>
      </c>
      <c r="E1982" s="224"/>
    </row>
    <row r="1983" spans="1:5" ht="12" customHeight="1">
      <c r="A1983" s="155"/>
      <c r="B1983" s="156">
        <v>2300</v>
      </c>
      <c r="C1983" s="132" t="s">
        <v>136</v>
      </c>
      <c r="D1983" s="133">
        <v>170774</v>
      </c>
      <c r="E1983" s="224"/>
    </row>
    <row r="1984" spans="1:5" ht="12" hidden="1" customHeight="1" outlineLevel="1">
      <c r="A1984" s="155"/>
      <c r="B1984" s="156">
        <v>2400</v>
      </c>
      <c r="C1984" s="160" t="s">
        <v>207</v>
      </c>
      <c r="D1984" s="133">
        <v>0</v>
      </c>
      <c r="E1984" s="224"/>
    </row>
    <row r="1985" spans="1:5" ht="12" customHeight="1" collapsed="1">
      <c r="A1985" s="155"/>
      <c r="B1985" s="156">
        <v>2500</v>
      </c>
      <c r="C1985" s="160" t="s">
        <v>138</v>
      </c>
      <c r="D1985" s="133">
        <v>1310</v>
      </c>
      <c r="E1985" s="224"/>
    </row>
    <row r="1986" spans="1:5" ht="12" hidden="1" customHeight="1" outlineLevel="1">
      <c r="A1986" s="155"/>
      <c r="B1986" s="127">
        <v>2275</v>
      </c>
      <c r="C1986" s="161" t="s">
        <v>108</v>
      </c>
      <c r="D1986" s="154"/>
      <c r="E1986" s="224"/>
    </row>
    <row r="1987" spans="1:5" ht="12" hidden="1" customHeight="1" outlineLevel="1">
      <c r="A1987" s="155" t="s">
        <v>139</v>
      </c>
      <c r="B1987" s="127">
        <v>3000</v>
      </c>
      <c r="C1987" s="162" t="s">
        <v>140</v>
      </c>
      <c r="D1987" s="159">
        <f>SUM(D1988:D1989)</f>
        <v>0</v>
      </c>
      <c r="E1987" s="224"/>
    </row>
    <row r="1988" spans="1:5" ht="12" hidden="1" customHeight="1" outlineLevel="1">
      <c r="A1988" s="155"/>
      <c r="B1988" s="156">
        <v>3200</v>
      </c>
      <c r="C1988" s="163" t="s">
        <v>208</v>
      </c>
      <c r="D1988" s="168">
        <v>0</v>
      </c>
      <c r="E1988" s="224"/>
    </row>
    <row r="1989" spans="1:5" ht="12" hidden="1" customHeight="1" outlineLevel="1">
      <c r="A1989" s="155"/>
      <c r="B1989" s="165">
        <v>3300</v>
      </c>
      <c r="C1989" s="166" t="s">
        <v>142</v>
      </c>
      <c r="D1989" s="202"/>
      <c r="E1989" s="224"/>
    </row>
    <row r="1990" spans="1:5" ht="12" hidden="1" customHeight="1" outlineLevel="1">
      <c r="A1990" s="155" t="s">
        <v>143</v>
      </c>
      <c r="B1990" s="127">
        <v>4000</v>
      </c>
      <c r="C1990" s="167" t="s">
        <v>144</v>
      </c>
      <c r="D1990" s="159">
        <f>SUM(D1991:D1992)</f>
        <v>0</v>
      </c>
      <c r="E1990" s="224"/>
    </row>
    <row r="1991" spans="1:5" ht="12" hidden="1" customHeight="1" outlineLevel="1">
      <c r="A1991" s="155"/>
      <c r="B1991" s="156">
        <v>4200</v>
      </c>
      <c r="C1991" s="132" t="s">
        <v>145</v>
      </c>
      <c r="D1991" s="168"/>
      <c r="E1991" s="224"/>
    </row>
    <row r="1992" spans="1:5" ht="12" hidden="1" customHeight="1" outlineLevel="1">
      <c r="A1992" s="155"/>
      <c r="B1992" s="156">
        <v>4300</v>
      </c>
      <c r="C1992" s="132" t="s">
        <v>146</v>
      </c>
      <c r="D1992" s="168"/>
      <c r="E1992" s="224"/>
    </row>
    <row r="1993" spans="1:5" ht="12" customHeight="1" collapsed="1">
      <c r="A1993" s="155" t="s">
        <v>147</v>
      </c>
      <c r="B1993" s="127">
        <v>5000</v>
      </c>
      <c r="C1993" s="128" t="s">
        <v>148</v>
      </c>
      <c r="D1993" s="159">
        <f>SUM(D1994:D1996)</f>
        <v>1550907</v>
      </c>
      <c r="E1993" s="224"/>
    </row>
    <row r="1994" spans="1:5" ht="12" hidden="1" customHeight="1" outlineLevel="1">
      <c r="A1994" s="155"/>
      <c r="B1994" s="156">
        <v>5100</v>
      </c>
      <c r="C1994" s="132" t="s">
        <v>149</v>
      </c>
      <c r="D1994" s="168">
        <v>0</v>
      </c>
      <c r="E1994" s="224"/>
    </row>
    <row r="1995" spans="1:5" ht="12" customHeight="1" collapsed="1">
      <c r="A1995" s="155"/>
      <c r="B1995" s="156">
        <v>5200</v>
      </c>
      <c r="C1995" s="132" t="s">
        <v>150</v>
      </c>
      <c r="D1995" s="168">
        <v>1550907</v>
      </c>
      <c r="E1995" s="224"/>
    </row>
    <row r="1996" spans="1:5" ht="12" hidden="1" customHeight="1" outlineLevel="1">
      <c r="A1996" s="155"/>
      <c r="B1996" s="169">
        <v>5300</v>
      </c>
      <c r="C1996" s="140" t="s">
        <v>151</v>
      </c>
      <c r="D1996" s="168">
        <v>0</v>
      </c>
      <c r="E1996" s="224"/>
    </row>
    <row r="1997" spans="1:5" ht="12" hidden="1" customHeight="1" outlineLevel="1">
      <c r="A1997" s="155" t="s">
        <v>139</v>
      </c>
      <c r="B1997" s="127">
        <v>6000</v>
      </c>
      <c r="C1997" s="128" t="s">
        <v>152</v>
      </c>
      <c r="D1997" s="159">
        <f>SUM(D1998:D2000)</f>
        <v>0</v>
      </c>
      <c r="E1997" s="224"/>
    </row>
    <row r="1998" spans="1:5" ht="12" hidden="1" customHeight="1" outlineLevel="1">
      <c r="A1998" s="155"/>
      <c r="B1998" s="156">
        <v>6200</v>
      </c>
      <c r="C1998" s="132" t="s">
        <v>153</v>
      </c>
      <c r="D1998" s="168">
        <v>0</v>
      </c>
      <c r="E1998" s="224"/>
    </row>
    <row r="1999" spans="1:5" ht="12" hidden="1" customHeight="1" outlineLevel="1">
      <c r="A1999" s="155"/>
      <c r="B1999" s="156">
        <v>6300</v>
      </c>
      <c r="C1999" s="132" t="s">
        <v>154</v>
      </c>
      <c r="D1999" s="168">
        <v>0</v>
      </c>
      <c r="E1999" s="224"/>
    </row>
    <row r="2000" spans="1:5" ht="12" hidden="1" customHeight="1" outlineLevel="1">
      <c r="A2000" s="155"/>
      <c r="B2000" s="156">
        <v>6400</v>
      </c>
      <c r="C2000" s="141" t="s">
        <v>155</v>
      </c>
      <c r="D2000" s="168">
        <v>0</v>
      </c>
      <c r="E2000" s="224"/>
    </row>
    <row r="2001" spans="1:5" ht="12" hidden="1" customHeight="1" outlineLevel="1">
      <c r="A2001" s="155"/>
      <c r="B2001" s="156">
        <v>6500</v>
      </c>
      <c r="C2001" s="170" t="s">
        <v>209</v>
      </c>
      <c r="D2001" s="168"/>
      <c r="E2001" s="224"/>
    </row>
    <row r="2002" spans="1:5" ht="12" hidden="1" customHeight="1" outlineLevel="1">
      <c r="A2002" s="155" t="s">
        <v>156</v>
      </c>
      <c r="B2002" s="127">
        <v>7000</v>
      </c>
      <c r="C2002" s="128" t="s">
        <v>157</v>
      </c>
      <c r="D2002" s="129">
        <f>SUM(D2003:D2013)</f>
        <v>0</v>
      </c>
      <c r="E2002" s="224"/>
    </row>
    <row r="2003" spans="1:5" ht="12" hidden="1" customHeight="1" outlineLevel="1">
      <c r="A2003" s="155"/>
      <c r="B2003" s="171" t="s">
        <v>210</v>
      </c>
      <c r="C2003" s="172" t="s">
        <v>211</v>
      </c>
      <c r="D2003" s="168">
        <v>0</v>
      </c>
      <c r="E2003" s="224"/>
    </row>
    <row r="2004" spans="1:5" ht="12" hidden="1" customHeight="1" outlineLevel="1">
      <c r="A2004" s="155"/>
      <c r="B2004" s="171" t="s">
        <v>212</v>
      </c>
      <c r="C2004" s="172" t="s">
        <v>213</v>
      </c>
      <c r="D2004" s="168">
        <v>0</v>
      </c>
      <c r="E2004" s="224"/>
    </row>
    <row r="2005" spans="1:5" ht="12" hidden="1" customHeight="1" outlineLevel="1">
      <c r="A2005" s="155"/>
      <c r="B2005" s="171" t="s">
        <v>214</v>
      </c>
      <c r="C2005" s="172" t="s">
        <v>215</v>
      </c>
      <c r="D2005" s="168">
        <v>0</v>
      </c>
      <c r="E2005" s="224"/>
    </row>
    <row r="2006" spans="1:5" ht="12" hidden="1" customHeight="1" outlineLevel="1">
      <c r="A2006" s="155"/>
      <c r="B2006" s="171" t="s">
        <v>216</v>
      </c>
      <c r="C2006" s="172" t="s">
        <v>217</v>
      </c>
      <c r="D2006" s="168">
        <v>0</v>
      </c>
      <c r="E2006" s="224"/>
    </row>
    <row r="2007" spans="1:5" ht="12" hidden="1" customHeight="1" outlineLevel="1">
      <c r="A2007" s="155"/>
      <c r="B2007" s="171" t="s">
        <v>218</v>
      </c>
      <c r="C2007" s="172" t="s">
        <v>219</v>
      </c>
      <c r="D2007" s="168">
        <v>0</v>
      </c>
      <c r="E2007" s="224"/>
    </row>
    <row r="2008" spans="1:5" ht="12" hidden="1" customHeight="1" outlineLevel="1">
      <c r="A2008" s="155"/>
      <c r="B2008" s="156">
        <v>7220</v>
      </c>
      <c r="C2008" s="172" t="s">
        <v>162</v>
      </c>
      <c r="D2008" s="168">
        <v>0</v>
      </c>
      <c r="E2008" s="224"/>
    </row>
    <row r="2009" spans="1:5" ht="12" hidden="1" customHeight="1" outlineLevel="1">
      <c r="A2009" s="155"/>
      <c r="B2009" s="156">
        <v>7240</v>
      </c>
      <c r="C2009" s="172" t="s">
        <v>220</v>
      </c>
      <c r="D2009" s="168">
        <v>0</v>
      </c>
      <c r="E2009" s="224"/>
    </row>
    <row r="2010" spans="1:5" ht="12" hidden="1" customHeight="1" outlineLevel="1">
      <c r="A2010" s="155"/>
      <c r="B2010" s="156">
        <v>7260</v>
      </c>
      <c r="C2010" s="172" t="s">
        <v>221</v>
      </c>
      <c r="D2010" s="168">
        <v>0</v>
      </c>
      <c r="E2010" s="224"/>
    </row>
    <row r="2011" spans="1:5" ht="12" hidden="1" customHeight="1" outlineLevel="1">
      <c r="A2011" s="155"/>
      <c r="B2011" s="156">
        <v>7270</v>
      </c>
      <c r="C2011" s="172" t="s">
        <v>165</v>
      </c>
      <c r="D2011" s="168">
        <v>0</v>
      </c>
      <c r="E2011" s="224"/>
    </row>
    <row r="2012" spans="1:5" ht="12" hidden="1" customHeight="1" outlineLevel="1">
      <c r="A2012" s="155"/>
      <c r="B2012" s="173" t="s">
        <v>222</v>
      </c>
      <c r="C2012" s="174" t="s">
        <v>223</v>
      </c>
      <c r="D2012" s="168">
        <v>0</v>
      </c>
      <c r="E2012" s="224"/>
    </row>
    <row r="2013" spans="1:5" ht="12" hidden="1" customHeight="1" outlineLevel="1">
      <c r="A2013" s="155"/>
      <c r="B2013" s="173" t="s">
        <v>224</v>
      </c>
      <c r="C2013" s="175" t="s">
        <v>167</v>
      </c>
      <c r="D2013" s="168">
        <v>0</v>
      </c>
      <c r="E2013" s="224"/>
    </row>
    <row r="2014" spans="1:5" ht="12" hidden="1" customHeight="1" outlineLevel="1">
      <c r="A2014" s="155"/>
      <c r="B2014" s="177">
        <v>8000</v>
      </c>
      <c r="C2014" s="178" t="s">
        <v>168</v>
      </c>
      <c r="D2014" s="159">
        <f>SUM(D2015:D2016)</f>
        <v>0</v>
      </c>
      <c r="E2014" s="224"/>
    </row>
    <row r="2015" spans="1:5" ht="12" hidden="1" customHeight="1" outlineLevel="1">
      <c r="A2015" s="155"/>
      <c r="B2015" s="165">
        <v>8100</v>
      </c>
      <c r="C2015" s="180" t="s">
        <v>169</v>
      </c>
      <c r="D2015" s="203">
        <v>0</v>
      </c>
      <c r="E2015" s="224"/>
    </row>
    <row r="2016" spans="1:5" ht="12" hidden="1" customHeight="1" outlineLevel="1" collapsed="1">
      <c r="A2016" s="155" t="s">
        <v>81</v>
      </c>
      <c r="B2016" s="165">
        <v>8900</v>
      </c>
      <c r="C2016" s="181" t="s">
        <v>225</v>
      </c>
      <c r="D2016" s="164">
        <v>0</v>
      </c>
      <c r="E2016" s="224"/>
    </row>
    <row r="2017" spans="1:5" ht="12" hidden="1" customHeight="1" outlineLevel="1" collapsed="1">
      <c r="A2017" s="182" t="s">
        <v>308</v>
      </c>
      <c r="B2017" s="183"/>
      <c r="C2017" s="184" t="s">
        <v>309</v>
      </c>
      <c r="D2017" s="185">
        <f>D2018+D2035+D2056</f>
        <v>0</v>
      </c>
      <c r="E2017" s="224"/>
    </row>
    <row r="2018" spans="1:5" ht="12" hidden="1" customHeight="1" outlineLevel="1">
      <c r="A2018" s="148" t="s">
        <v>33</v>
      </c>
      <c r="B2018" s="149"/>
      <c r="C2018" s="150" t="s">
        <v>129</v>
      </c>
      <c r="D2018" s="151">
        <f>D2019+D2028+D2029+D2032+D2039+D2043+D2022</f>
        <v>0</v>
      </c>
    </row>
    <row r="2019" spans="1:5" ht="12" hidden="1" customHeight="1" outlineLevel="1">
      <c r="A2019" s="148" t="s">
        <v>130</v>
      </c>
      <c r="B2019" s="152">
        <v>1000</v>
      </c>
      <c r="C2019" s="153" t="s">
        <v>205</v>
      </c>
      <c r="D2019" s="154">
        <f>SUM(D2020:D2021)</f>
        <v>0</v>
      </c>
    </row>
    <row r="2020" spans="1:5" ht="12" hidden="1" customHeight="1" outlineLevel="1">
      <c r="A2020" s="155"/>
      <c r="B2020" s="156">
        <v>1100</v>
      </c>
      <c r="C2020" s="132" t="s">
        <v>132</v>
      </c>
      <c r="D2020" s="133"/>
    </row>
    <row r="2021" spans="1:5" ht="12" hidden="1" customHeight="1" outlineLevel="1">
      <c r="A2021" s="155"/>
      <c r="B2021" s="156">
        <v>1200</v>
      </c>
      <c r="C2021" s="141" t="s">
        <v>133</v>
      </c>
      <c r="D2021" s="133"/>
    </row>
    <row r="2022" spans="1:5" ht="12" hidden="1" customHeight="1" outlineLevel="1">
      <c r="A2022" s="155"/>
      <c r="B2022" s="157">
        <v>2000</v>
      </c>
      <c r="C2022" s="158" t="s">
        <v>206</v>
      </c>
      <c r="D2022" s="159">
        <f>SUM(D2023:D2027)</f>
        <v>0</v>
      </c>
    </row>
    <row r="2023" spans="1:5" ht="12" hidden="1" customHeight="1" outlineLevel="1">
      <c r="A2023" s="155"/>
      <c r="B2023" s="156">
        <v>2100</v>
      </c>
      <c r="C2023" s="132" t="s">
        <v>134</v>
      </c>
      <c r="D2023" s="133"/>
    </row>
    <row r="2024" spans="1:5" ht="12" hidden="1" customHeight="1" outlineLevel="1">
      <c r="A2024" s="155"/>
      <c r="B2024" s="156">
        <v>2200</v>
      </c>
      <c r="C2024" s="132" t="s">
        <v>135</v>
      </c>
      <c r="D2024" s="133"/>
    </row>
    <row r="2025" spans="1:5" ht="12" hidden="1" customHeight="1" outlineLevel="1">
      <c r="A2025" s="155"/>
      <c r="B2025" s="156">
        <v>2300</v>
      </c>
      <c r="C2025" s="132" t="s">
        <v>136</v>
      </c>
      <c r="D2025" s="133"/>
    </row>
    <row r="2026" spans="1:5" ht="12" hidden="1" customHeight="1" outlineLevel="1">
      <c r="A2026" s="155"/>
      <c r="B2026" s="156">
        <v>2400</v>
      </c>
      <c r="C2026" s="160" t="s">
        <v>207</v>
      </c>
      <c r="D2026" s="133"/>
    </row>
    <row r="2027" spans="1:5" ht="12" hidden="1" customHeight="1" outlineLevel="1">
      <c r="A2027" s="155"/>
      <c r="B2027" s="156">
        <v>2500</v>
      </c>
      <c r="C2027" s="160" t="s">
        <v>138</v>
      </c>
      <c r="D2027" s="133"/>
    </row>
    <row r="2028" spans="1:5" ht="12" hidden="1" customHeight="1" outlineLevel="1">
      <c r="A2028" s="155"/>
      <c r="B2028" s="127">
        <v>2275</v>
      </c>
      <c r="C2028" s="161" t="s">
        <v>108</v>
      </c>
      <c r="D2028" s="154"/>
    </row>
    <row r="2029" spans="1:5" ht="12" hidden="1" customHeight="1" outlineLevel="1">
      <c r="A2029" s="155" t="s">
        <v>139</v>
      </c>
      <c r="B2029" s="127">
        <v>3000</v>
      </c>
      <c r="C2029" s="162" t="s">
        <v>140</v>
      </c>
      <c r="D2029" s="159">
        <f>SUM(D2030:D2031)</f>
        <v>0</v>
      </c>
    </row>
    <row r="2030" spans="1:5" ht="12" hidden="1" customHeight="1" outlineLevel="1">
      <c r="A2030" s="155"/>
      <c r="B2030" s="156">
        <v>3200</v>
      </c>
      <c r="C2030" s="163" t="s">
        <v>208</v>
      </c>
      <c r="D2030" s="168"/>
    </row>
    <row r="2031" spans="1:5" ht="12" hidden="1" customHeight="1" outlineLevel="1">
      <c r="A2031" s="155"/>
      <c r="B2031" s="165">
        <v>3300</v>
      </c>
      <c r="C2031" s="166" t="s">
        <v>142</v>
      </c>
      <c r="D2031" s="202"/>
    </row>
    <row r="2032" spans="1:5" ht="12" hidden="1" customHeight="1" outlineLevel="1">
      <c r="A2032" s="155" t="s">
        <v>143</v>
      </c>
      <c r="B2032" s="127">
        <v>4000</v>
      </c>
      <c r="C2032" s="167" t="s">
        <v>144</v>
      </c>
      <c r="D2032" s="159">
        <f>SUM(D2033:D2034)</f>
        <v>0</v>
      </c>
    </row>
    <row r="2033" spans="1:4" ht="12" hidden="1" customHeight="1" outlineLevel="1">
      <c r="A2033" s="155"/>
      <c r="B2033" s="156">
        <v>4200</v>
      </c>
      <c r="C2033" s="132" t="s">
        <v>145</v>
      </c>
      <c r="D2033" s="168"/>
    </row>
    <row r="2034" spans="1:4" ht="12" hidden="1" customHeight="1" outlineLevel="1">
      <c r="A2034" s="155"/>
      <c r="B2034" s="156">
        <v>4300</v>
      </c>
      <c r="C2034" s="132" t="s">
        <v>146</v>
      </c>
      <c r="D2034" s="168"/>
    </row>
    <row r="2035" spans="1:4" ht="12" hidden="1" customHeight="1" outlineLevel="1">
      <c r="A2035" s="155" t="s">
        <v>147</v>
      </c>
      <c r="B2035" s="127">
        <v>5000</v>
      </c>
      <c r="C2035" s="128" t="s">
        <v>148</v>
      </c>
      <c r="D2035" s="159">
        <f>SUM(D2036:D2038)</f>
        <v>0</v>
      </c>
    </row>
    <row r="2036" spans="1:4" ht="12" hidden="1" customHeight="1" outlineLevel="1">
      <c r="A2036" s="155"/>
      <c r="B2036" s="156">
        <v>5100</v>
      </c>
      <c r="C2036" s="132" t="s">
        <v>149</v>
      </c>
      <c r="D2036" s="168"/>
    </row>
    <row r="2037" spans="1:4" ht="12" hidden="1" customHeight="1" outlineLevel="1">
      <c r="A2037" s="155"/>
      <c r="B2037" s="156">
        <v>5200</v>
      </c>
      <c r="C2037" s="132" t="s">
        <v>150</v>
      </c>
      <c r="D2037" s="168"/>
    </row>
    <row r="2038" spans="1:4" ht="12" hidden="1" customHeight="1" outlineLevel="1">
      <c r="A2038" s="155"/>
      <c r="B2038" s="169">
        <v>5300</v>
      </c>
      <c r="C2038" s="140" t="s">
        <v>151</v>
      </c>
      <c r="D2038" s="168"/>
    </row>
    <row r="2039" spans="1:4" ht="12" hidden="1" customHeight="1" outlineLevel="1">
      <c r="A2039" s="155" t="s">
        <v>139</v>
      </c>
      <c r="B2039" s="127">
        <v>6000</v>
      </c>
      <c r="C2039" s="128" t="s">
        <v>152</v>
      </c>
      <c r="D2039" s="159">
        <f>SUM(D2040:D2042)</f>
        <v>0</v>
      </c>
    </row>
    <row r="2040" spans="1:4" ht="16.5" hidden="1" customHeight="1" outlineLevel="1">
      <c r="A2040" s="155"/>
      <c r="B2040" s="156">
        <v>6200</v>
      </c>
      <c r="C2040" s="132" t="s">
        <v>153</v>
      </c>
      <c r="D2040" s="168"/>
    </row>
    <row r="2041" spans="1:4" ht="16.5" hidden="1" customHeight="1" outlineLevel="1">
      <c r="A2041" s="155"/>
      <c r="B2041" s="156">
        <v>6300</v>
      </c>
      <c r="C2041" s="132" t="s">
        <v>154</v>
      </c>
      <c r="D2041" s="168"/>
    </row>
    <row r="2042" spans="1:4" ht="16.5" hidden="1" customHeight="1" outlineLevel="1">
      <c r="A2042" s="155"/>
      <c r="B2042" s="156">
        <v>6400</v>
      </c>
      <c r="C2042" s="141" t="s">
        <v>155</v>
      </c>
      <c r="D2042" s="168"/>
    </row>
    <row r="2043" spans="1:4" ht="16.5" hidden="1" customHeight="1" outlineLevel="1">
      <c r="A2043" s="155"/>
      <c r="B2043" s="127">
        <v>7000</v>
      </c>
      <c r="C2043" s="128" t="s">
        <v>157</v>
      </c>
      <c r="D2043" s="129">
        <f>SUM(D2044:D2054)</f>
        <v>0</v>
      </c>
    </row>
    <row r="2044" spans="1:4" ht="16.5" hidden="1" customHeight="1" outlineLevel="1">
      <c r="A2044" s="155"/>
      <c r="B2044" s="171" t="s">
        <v>210</v>
      </c>
      <c r="C2044" s="172" t="s">
        <v>211</v>
      </c>
      <c r="D2044" s="168"/>
    </row>
    <row r="2045" spans="1:4" ht="16.5" hidden="1" customHeight="1" outlineLevel="1">
      <c r="A2045" s="155"/>
      <c r="B2045" s="171" t="s">
        <v>212</v>
      </c>
      <c r="C2045" s="172" t="s">
        <v>213</v>
      </c>
      <c r="D2045" s="168"/>
    </row>
    <row r="2046" spans="1:4" ht="12" hidden="1" customHeight="1" outlineLevel="1">
      <c r="A2046" s="155"/>
      <c r="B2046" s="171" t="s">
        <v>214</v>
      </c>
      <c r="C2046" s="172" t="s">
        <v>215</v>
      </c>
      <c r="D2046" s="168"/>
    </row>
    <row r="2047" spans="1:4" ht="12" hidden="1" customHeight="1" outlineLevel="1">
      <c r="A2047" s="155"/>
      <c r="B2047" s="171" t="s">
        <v>216</v>
      </c>
      <c r="C2047" s="172" t="s">
        <v>217</v>
      </c>
      <c r="D2047" s="168"/>
    </row>
    <row r="2048" spans="1:4" ht="12" hidden="1" customHeight="1" outlineLevel="1">
      <c r="A2048" s="155" t="s">
        <v>156</v>
      </c>
      <c r="B2048" s="171" t="s">
        <v>218</v>
      </c>
      <c r="C2048" s="172" t="s">
        <v>219</v>
      </c>
      <c r="D2048" s="168"/>
    </row>
    <row r="2049" spans="1:4" ht="12" hidden="1" customHeight="1" outlineLevel="1">
      <c r="A2049" s="155"/>
      <c r="B2049" s="156">
        <v>7220</v>
      </c>
      <c r="C2049" s="172" t="s">
        <v>162</v>
      </c>
      <c r="D2049" s="168"/>
    </row>
    <row r="2050" spans="1:4" ht="12" hidden="1" customHeight="1" outlineLevel="1">
      <c r="A2050" s="155"/>
      <c r="B2050" s="156">
        <v>7240</v>
      </c>
      <c r="C2050" s="172" t="s">
        <v>220</v>
      </c>
      <c r="D2050" s="168"/>
    </row>
    <row r="2051" spans="1:4" ht="12" hidden="1" customHeight="1" outlineLevel="1">
      <c r="A2051" s="155"/>
      <c r="B2051" s="156">
        <v>7260</v>
      </c>
      <c r="C2051" s="172" t="s">
        <v>221</v>
      </c>
      <c r="D2051" s="168"/>
    </row>
    <row r="2052" spans="1:4" ht="12" hidden="1" customHeight="1" outlineLevel="1">
      <c r="A2052" s="155"/>
      <c r="B2052" s="156">
        <v>7270</v>
      </c>
      <c r="C2052" s="172" t="s">
        <v>165</v>
      </c>
      <c r="D2052" s="168"/>
    </row>
    <row r="2053" spans="1:4" ht="12" hidden="1" customHeight="1" outlineLevel="1">
      <c r="A2053" s="155"/>
      <c r="B2053" s="173" t="s">
        <v>222</v>
      </c>
      <c r="C2053" s="174" t="s">
        <v>223</v>
      </c>
      <c r="D2053" s="168"/>
    </row>
    <row r="2054" spans="1:4" ht="12" hidden="1" customHeight="1" outlineLevel="1">
      <c r="A2054" s="155"/>
      <c r="B2054" s="173" t="s">
        <v>224</v>
      </c>
      <c r="C2054" s="175" t="s">
        <v>167</v>
      </c>
      <c r="D2054" s="168"/>
    </row>
    <row r="2055" spans="1:4" ht="12" hidden="1" customHeight="1" outlineLevel="1">
      <c r="A2055" s="155"/>
      <c r="B2055" s="177">
        <v>8000</v>
      </c>
      <c r="C2055" s="178" t="s">
        <v>168</v>
      </c>
      <c r="D2055" s="159">
        <f>SUM(D2056:D2057)</f>
        <v>0</v>
      </c>
    </row>
    <row r="2056" spans="1:4" ht="12" hidden="1" customHeight="1" outlineLevel="1">
      <c r="A2056" s="155" t="s">
        <v>81</v>
      </c>
      <c r="B2056" s="165">
        <v>8100</v>
      </c>
      <c r="C2056" s="180" t="s">
        <v>169</v>
      </c>
      <c r="D2056" s="203"/>
    </row>
    <row r="2057" spans="1:4" ht="12" hidden="1" customHeight="1" outlineLevel="1">
      <c r="A2057" s="155"/>
      <c r="B2057" s="165">
        <v>8900</v>
      </c>
      <c r="C2057" s="181" t="s">
        <v>225</v>
      </c>
      <c r="D2057" s="164"/>
    </row>
    <row r="2058" spans="1:4" ht="12" customHeight="1" collapsed="1">
      <c r="A2058" s="182" t="s">
        <v>310</v>
      </c>
      <c r="B2058" s="183"/>
      <c r="C2058" s="184" t="s">
        <v>311</v>
      </c>
      <c r="D2058" s="185">
        <f>D2059+D2076+D2097</f>
        <v>161008</v>
      </c>
    </row>
    <row r="2059" spans="1:4" ht="12" customHeight="1">
      <c r="A2059" s="148" t="s">
        <v>33</v>
      </c>
      <c r="B2059" s="149"/>
      <c r="C2059" s="150" t="s">
        <v>129</v>
      </c>
      <c r="D2059" s="151">
        <f>D2060+D2069+D2070+D2073+D2080+D2085+D2063</f>
        <v>161008</v>
      </c>
    </row>
    <row r="2060" spans="1:4" ht="12" customHeight="1">
      <c r="A2060" s="148" t="s">
        <v>130</v>
      </c>
      <c r="B2060" s="152">
        <v>1000</v>
      </c>
      <c r="C2060" s="153" t="s">
        <v>205</v>
      </c>
      <c r="D2060" s="154">
        <f>SUM(D2061:D2062)</f>
        <v>150470</v>
      </c>
    </row>
    <row r="2061" spans="1:4" ht="12" customHeight="1">
      <c r="A2061" s="155"/>
      <c r="B2061" s="156">
        <v>1100</v>
      </c>
      <c r="C2061" s="132" t="s">
        <v>132</v>
      </c>
      <c r="D2061" s="133">
        <v>115475</v>
      </c>
    </row>
    <row r="2062" spans="1:4" ht="12" customHeight="1">
      <c r="A2062" s="155"/>
      <c r="B2062" s="156">
        <v>1200</v>
      </c>
      <c r="C2062" s="141" t="s">
        <v>133</v>
      </c>
      <c r="D2062" s="133">
        <v>34995</v>
      </c>
    </row>
    <row r="2063" spans="1:4" ht="12" customHeight="1">
      <c r="A2063" s="155"/>
      <c r="B2063" s="157">
        <v>2000</v>
      </c>
      <c r="C2063" s="158" t="s">
        <v>206</v>
      </c>
      <c r="D2063" s="159">
        <f>SUM(D2064:D2068)</f>
        <v>10538</v>
      </c>
    </row>
    <row r="2064" spans="1:4" ht="12" customHeight="1">
      <c r="A2064" s="155"/>
      <c r="B2064" s="156">
        <v>2100</v>
      </c>
      <c r="C2064" s="132" t="s">
        <v>134</v>
      </c>
      <c r="D2064" s="133">
        <v>165</v>
      </c>
    </row>
    <row r="2065" spans="1:4" ht="12" customHeight="1" outlineLevel="1">
      <c r="A2065" s="155"/>
      <c r="B2065" s="156">
        <v>2200</v>
      </c>
      <c r="C2065" s="132" t="s">
        <v>135</v>
      </c>
      <c r="D2065" s="133">
        <v>7430</v>
      </c>
    </row>
    <row r="2066" spans="1:4" ht="12" customHeight="1">
      <c r="A2066" s="155"/>
      <c r="B2066" s="156">
        <v>2300</v>
      </c>
      <c r="C2066" s="132" t="s">
        <v>136</v>
      </c>
      <c r="D2066" s="133">
        <v>2458</v>
      </c>
    </row>
    <row r="2067" spans="1:4" ht="12" hidden="1" customHeight="1" outlineLevel="1">
      <c r="A2067" s="155"/>
      <c r="B2067" s="156">
        <v>2400</v>
      </c>
      <c r="C2067" s="160" t="s">
        <v>207</v>
      </c>
      <c r="D2067" s="133">
        <v>0</v>
      </c>
    </row>
    <row r="2068" spans="1:4" ht="12" customHeight="1" collapsed="1">
      <c r="A2068" s="155"/>
      <c r="B2068" s="156">
        <v>2500</v>
      </c>
      <c r="C2068" s="160" t="s">
        <v>138</v>
      </c>
      <c r="D2068" s="133">
        <v>485</v>
      </c>
    </row>
    <row r="2069" spans="1:4" ht="12" hidden="1" customHeight="1" outlineLevel="1">
      <c r="A2069" s="155"/>
      <c r="B2069" s="127">
        <v>2275</v>
      </c>
      <c r="C2069" s="161" t="s">
        <v>108</v>
      </c>
      <c r="D2069" s="154"/>
    </row>
    <row r="2070" spans="1:4" ht="12" hidden="1" customHeight="1" outlineLevel="1">
      <c r="A2070" s="155" t="s">
        <v>139</v>
      </c>
      <c r="B2070" s="127">
        <v>3000</v>
      </c>
      <c r="C2070" s="162" t="s">
        <v>140</v>
      </c>
      <c r="D2070" s="159">
        <f>SUM(D2071:D2072)</f>
        <v>0</v>
      </c>
    </row>
    <row r="2071" spans="1:4" ht="12" hidden="1" customHeight="1" outlineLevel="1">
      <c r="A2071" s="155"/>
      <c r="B2071" s="156">
        <v>3200</v>
      </c>
      <c r="C2071" s="163" t="s">
        <v>208</v>
      </c>
      <c r="D2071" s="168">
        <v>0</v>
      </c>
    </row>
    <row r="2072" spans="1:4" ht="12" hidden="1" customHeight="1" outlineLevel="1">
      <c r="A2072" s="155"/>
      <c r="B2072" s="165">
        <v>3300</v>
      </c>
      <c r="C2072" s="166" t="s">
        <v>142</v>
      </c>
      <c r="D2072" s="202"/>
    </row>
    <row r="2073" spans="1:4" ht="12" hidden="1" customHeight="1" outlineLevel="1">
      <c r="A2073" s="155" t="s">
        <v>143</v>
      </c>
      <c r="B2073" s="127">
        <v>4000</v>
      </c>
      <c r="C2073" s="167" t="s">
        <v>144</v>
      </c>
      <c r="D2073" s="159">
        <f>SUM(D2074:D2075)</f>
        <v>0</v>
      </c>
    </row>
    <row r="2074" spans="1:4" ht="12" hidden="1" customHeight="1" outlineLevel="1">
      <c r="A2074" s="155"/>
      <c r="B2074" s="156">
        <v>4200</v>
      </c>
      <c r="C2074" s="132" t="s">
        <v>145</v>
      </c>
      <c r="D2074" s="168"/>
    </row>
    <row r="2075" spans="1:4" ht="12" hidden="1" customHeight="1" outlineLevel="1">
      <c r="A2075" s="155"/>
      <c r="B2075" s="156">
        <v>4300</v>
      </c>
      <c r="C2075" s="132" t="s">
        <v>146</v>
      </c>
      <c r="D2075" s="168"/>
    </row>
    <row r="2076" spans="1:4" ht="12" hidden="1" customHeight="1" outlineLevel="1">
      <c r="A2076" s="155" t="s">
        <v>147</v>
      </c>
      <c r="B2076" s="127">
        <v>5000</v>
      </c>
      <c r="C2076" s="128" t="s">
        <v>148</v>
      </c>
      <c r="D2076" s="159">
        <f>SUM(D2077:D2079)</f>
        <v>0</v>
      </c>
    </row>
    <row r="2077" spans="1:4" ht="12" hidden="1" customHeight="1" outlineLevel="1">
      <c r="A2077" s="155"/>
      <c r="B2077" s="156">
        <v>5100</v>
      </c>
      <c r="C2077" s="132" t="s">
        <v>149</v>
      </c>
      <c r="D2077" s="168">
        <v>0</v>
      </c>
    </row>
    <row r="2078" spans="1:4" ht="12" hidden="1" customHeight="1" outlineLevel="1">
      <c r="A2078" s="155"/>
      <c r="B2078" s="156">
        <v>5200</v>
      </c>
      <c r="C2078" s="132" t="s">
        <v>150</v>
      </c>
      <c r="D2078" s="168">
        <v>0</v>
      </c>
    </row>
    <row r="2079" spans="1:4" ht="12" hidden="1" customHeight="1" outlineLevel="1">
      <c r="A2079" s="155"/>
      <c r="B2079" s="169">
        <v>5300</v>
      </c>
      <c r="C2079" s="140" t="s">
        <v>151</v>
      </c>
      <c r="D2079" s="168">
        <v>0</v>
      </c>
    </row>
    <row r="2080" spans="1:4" ht="12" hidden="1" customHeight="1" outlineLevel="1">
      <c r="A2080" s="155" t="s">
        <v>139</v>
      </c>
      <c r="B2080" s="127">
        <v>6000</v>
      </c>
      <c r="C2080" s="128" t="s">
        <v>152</v>
      </c>
      <c r="D2080" s="159">
        <f>SUM(D2081:D2083)</f>
        <v>0</v>
      </c>
    </row>
    <row r="2081" spans="1:4" ht="12" hidden="1" customHeight="1" outlineLevel="1">
      <c r="A2081" s="155"/>
      <c r="B2081" s="156">
        <v>6200</v>
      </c>
      <c r="C2081" s="132" t="s">
        <v>153</v>
      </c>
      <c r="D2081" s="168">
        <v>0</v>
      </c>
    </row>
    <row r="2082" spans="1:4" ht="12" hidden="1" customHeight="1" outlineLevel="1">
      <c r="A2082" s="155"/>
      <c r="B2082" s="156">
        <v>6300</v>
      </c>
      <c r="C2082" s="132" t="s">
        <v>154</v>
      </c>
      <c r="D2082" s="168">
        <v>0</v>
      </c>
    </row>
    <row r="2083" spans="1:4" ht="12" hidden="1" customHeight="1" outlineLevel="1">
      <c r="A2083" s="155"/>
      <c r="B2083" s="156">
        <v>6400</v>
      </c>
      <c r="C2083" s="141" t="s">
        <v>155</v>
      </c>
      <c r="D2083" s="168">
        <v>0</v>
      </c>
    </row>
    <row r="2084" spans="1:4" ht="12" hidden="1" customHeight="1" outlineLevel="1">
      <c r="A2084" s="155"/>
      <c r="B2084" s="156">
        <v>6500</v>
      </c>
      <c r="C2084" s="170" t="s">
        <v>209</v>
      </c>
      <c r="D2084" s="168"/>
    </row>
    <row r="2085" spans="1:4" ht="12" hidden="1" customHeight="1" outlineLevel="1">
      <c r="A2085" s="155" t="s">
        <v>156</v>
      </c>
      <c r="B2085" s="127">
        <v>7000</v>
      </c>
      <c r="C2085" s="128" t="s">
        <v>157</v>
      </c>
      <c r="D2085" s="129">
        <f>SUM(D2086:D2096)</f>
        <v>0</v>
      </c>
    </row>
    <row r="2086" spans="1:4" ht="12" hidden="1" customHeight="1" outlineLevel="1">
      <c r="A2086" s="155"/>
      <c r="B2086" s="171" t="s">
        <v>210</v>
      </c>
      <c r="C2086" s="172" t="s">
        <v>211</v>
      </c>
      <c r="D2086" s="168">
        <v>0</v>
      </c>
    </row>
    <row r="2087" spans="1:4" ht="12" hidden="1" customHeight="1" outlineLevel="1">
      <c r="A2087" s="155"/>
      <c r="B2087" s="171" t="s">
        <v>212</v>
      </c>
      <c r="C2087" s="172" t="s">
        <v>213</v>
      </c>
      <c r="D2087" s="168">
        <v>0</v>
      </c>
    </row>
    <row r="2088" spans="1:4" ht="12" hidden="1" customHeight="1" outlineLevel="1">
      <c r="A2088" s="155"/>
      <c r="B2088" s="171" t="s">
        <v>214</v>
      </c>
      <c r="C2088" s="172" t="s">
        <v>215</v>
      </c>
      <c r="D2088" s="168">
        <v>0</v>
      </c>
    </row>
    <row r="2089" spans="1:4" ht="12" hidden="1" customHeight="1" outlineLevel="1">
      <c r="A2089" s="155"/>
      <c r="B2089" s="171" t="s">
        <v>216</v>
      </c>
      <c r="C2089" s="172" t="s">
        <v>217</v>
      </c>
      <c r="D2089" s="168">
        <v>0</v>
      </c>
    </row>
    <row r="2090" spans="1:4" ht="12" hidden="1" customHeight="1" outlineLevel="1">
      <c r="A2090" s="155"/>
      <c r="B2090" s="171" t="s">
        <v>218</v>
      </c>
      <c r="C2090" s="172" t="s">
        <v>219</v>
      </c>
      <c r="D2090" s="168">
        <v>0</v>
      </c>
    </row>
    <row r="2091" spans="1:4" ht="12" hidden="1" customHeight="1" outlineLevel="1">
      <c r="A2091" s="155"/>
      <c r="B2091" s="156">
        <v>7220</v>
      </c>
      <c r="C2091" s="172" t="s">
        <v>162</v>
      </c>
      <c r="D2091" s="168">
        <v>0</v>
      </c>
    </row>
    <row r="2092" spans="1:4" ht="11.25" hidden="1" customHeight="1" outlineLevel="1">
      <c r="A2092" s="155"/>
      <c r="B2092" s="156">
        <v>7240</v>
      </c>
      <c r="C2092" s="172" t="s">
        <v>220</v>
      </c>
      <c r="D2092" s="168">
        <v>0</v>
      </c>
    </row>
    <row r="2093" spans="1:4" ht="12" hidden="1" customHeight="1" outlineLevel="1">
      <c r="A2093" s="155"/>
      <c r="B2093" s="156">
        <v>7260</v>
      </c>
      <c r="C2093" s="172" t="s">
        <v>221</v>
      </c>
      <c r="D2093" s="168">
        <v>0</v>
      </c>
    </row>
    <row r="2094" spans="1:4" ht="12" hidden="1" customHeight="1" outlineLevel="1">
      <c r="A2094" s="155"/>
      <c r="B2094" s="156">
        <v>7270</v>
      </c>
      <c r="C2094" s="172" t="s">
        <v>165</v>
      </c>
      <c r="D2094" s="168">
        <v>0</v>
      </c>
    </row>
    <row r="2095" spans="1:4" ht="12" hidden="1" customHeight="1" outlineLevel="1">
      <c r="A2095" s="155"/>
      <c r="B2095" s="173" t="s">
        <v>222</v>
      </c>
      <c r="C2095" s="174" t="s">
        <v>223</v>
      </c>
      <c r="D2095" s="168">
        <v>0</v>
      </c>
    </row>
    <row r="2096" spans="1:4" ht="12" hidden="1" customHeight="1" outlineLevel="1">
      <c r="A2096" s="155"/>
      <c r="B2096" s="173" t="s">
        <v>224</v>
      </c>
      <c r="C2096" s="175" t="s">
        <v>167</v>
      </c>
      <c r="D2096" s="168">
        <v>0</v>
      </c>
    </row>
    <row r="2097" spans="1:4" ht="12" hidden="1" customHeight="1" outlineLevel="1">
      <c r="A2097" s="155"/>
      <c r="B2097" s="177">
        <v>8000</v>
      </c>
      <c r="C2097" s="178" t="s">
        <v>168</v>
      </c>
      <c r="D2097" s="159">
        <f>SUM(D2098:D2099)</f>
        <v>0</v>
      </c>
    </row>
    <row r="2098" spans="1:4" ht="12" hidden="1" customHeight="1" outlineLevel="1">
      <c r="A2098" s="155" t="s">
        <v>81</v>
      </c>
      <c r="B2098" s="165">
        <v>8100</v>
      </c>
      <c r="C2098" s="180" t="s">
        <v>169</v>
      </c>
      <c r="D2098" s="203">
        <v>0</v>
      </c>
    </row>
    <row r="2099" spans="1:4" ht="12" hidden="1" customHeight="1" outlineLevel="1">
      <c r="A2099" s="155"/>
      <c r="B2099" s="165">
        <v>8900</v>
      </c>
      <c r="C2099" s="181" t="s">
        <v>225</v>
      </c>
      <c r="D2099" s="164">
        <v>0</v>
      </c>
    </row>
    <row r="2100" spans="1:4" ht="12" customHeight="1" collapsed="1">
      <c r="A2100" s="182" t="s">
        <v>312</v>
      </c>
      <c r="B2100" s="183"/>
      <c r="C2100" s="184" t="s">
        <v>313</v>
      </c>
      <c r="D2100" s="185">
        <f>D2101+D2118+D2141</f>
        <v>1388875</v>
      </c>
    </row>
    <row r="2101" spans="1:4" ht="12" customHeight="1">
      <c r="A2101" s="148" t="s">
        <v>33</v>
      </c>
      <c r="B2101" s="149"/>
      <c r="C2101" s="150" t="s">
        <v>129</v>
      </c>
      <c r="D2101" s="151">
        <f>D2102+D2111+D2112+D2115+D2122+D2127+D2105</f>
        <v>1376650</v>
      </c>
    </row>
    <row r="2102" spans="1:4" ht="12" customHeight="1">
      <c r="A2102" s="148" t="s">
        <v>130</v>
      </c>
      <c r="B2102" s="152">
        <v>1000</v>
      </c>
      <c r="C2102" s="153" t="s">
        <v>205</v>
      </c>
      <c r="D2102" s="154">
        <f>SUM(D2103:D2104)</f>
        <v>363115</v>
      </c>
    </row>
    <row r="2103" spans="1:4" ht="12" customHeight="1">
      <c r="A2103" s="155"/>
      <c r="B2103" s="156">
        <v>1100</v>
      </c>
      <c r="C2103" s="132" t="s">
        <v>132</v>
      </c>
      <c r="D2103" s="133">
        <v>290726</v>
      </c>
    </row>
    <row r="2104" spans="1:4" ht="12" customHeight="1">
      <c r="A2104" s="155"/>
      <c r="B2104" s="156">
        <v>1200</v>
      </c>
      <c r="C2104" s="141" t="s">
        <v>133</v>
      </c>
      <c r="D2104" s="133">
        <v>72389</v>
      </c>
    </row>
    <row r="2105" spans="1:4" ht="12" customHeight="1">
      <c r="A2105" s="155"/>
      <c r="B2105" s="157">
        <v>2000</v>
      </c>
      <c r="C2105" s="158" t="s">
        <v>206</v>
      </c>
      <c r="D2105" s="159">
        <f>SUM(D2106:D2110)</f>
        <v>406032</v>
      </c>
    </row>
    <row r="2106" spans="1:4" ht="12" customHeight="1">
      <c r="A2106" s="155"/>
      <c r="B2106" s="156">
        <v>2100</v>
      </c>
      <c r="C2106" s="132" t="s">
        <v>134</v>
      </c>
      <c r="D2106" s="133">
        <v>150</v>
      </c>
    </row>
    <row r="2107" spans="1:4" ht="12" customHeight="1">
      <c r="A2107" s="155"/>
      <c r="B2107" s="156">
        <v>2200</v>
      </c>
      <c r="C2107" s="132" t="s">
        <v>135</v>
      </c>
      <c r="D2107" s="133">
        <v>122750</v>
      </c>
    </row>
    <row r="2108" spans="1:4" ht="12" customHeight="1">
      <c r="A2108" s="155"/>
      <c r="B2108" s="156">
        <v>2300</v>
      </c>
      <c r="C2108" s="132" t="s">
        <v>136</v>
      </c>
      <c r="D2108" s="133">
        <v>283132</v>
      </c>
    </row>
    <row r="2109" spans="1:4" ht="12" hidden="1" customHeight="1" outlineLevel="1">
      <c r="A2109" s="155"/>
      <c r="B2109" s="156">
        <v>2400</v>
      </c>
      <c r="C2109" s="160" t="s">
        <v>207</v>
      </c>
      <c r="D2109" s="133">
        <v>0</v>
      </c>
    </row>
    <row r="2110" spans="1:4" ht="12" hidden="1" customHeight="1" outlineLevel="1">
      <c r="A2110" s="155"/>
      <c r="B2110" s="156">
        <v>2500</v>
      </c>
      <c r="C2110" s="160" t="s">
        <v>138</v>
      </c>
      <c r="D2110" s="133">
        <v>0</v>
      </c>
    </row>
    <row r="2111" spans="1:4" ht="12" hidden="1" customHeight="1" outlineLevel="1">
      <c r="A2111" s="155"/>
      <c r="B2111" s="127">
        <v>2275</v>
      </c>
      <c r="C2111" s="161" t="s">
        <v>108</v>
      </c>
      <c r="D2111" s="154"/>
    </row>
    <row r="2112" spans="1:4" ht="12" customHeight="1" collapsed="1">
      <c r="A2112" s="155" t="s">
        <v>139</v>
      </c>
      <c r="B2112" s="127">
        <v>3000</v>
      </c>
      <c r="C2112" s="162" t="s">
        <v>140</v>
      </c>
      <c r="D2112" s="159">
        <f>SUM(D2113:D2114)</f>
        <v>181576</v>
      </c>
    </row>
    <row r="2113" spans="1:4" ht="12" customHeight="1">
      <c r="A2113" s="155"/>
      <c r="B2113" s="156">
        <v>3200</v>
      </c>
      <c r="C2113" s="163" t="s">
        <v>208</v>
      </c>
      <c r="D2113" s="168">
        <v>181576</v>
      </c>
    </row>
    <row r="2114" spans="1:4" ht="12" hidden="1" customHeight="1" outlineLevel="1">
      <c r="A2114" s="155"/>
      <c r="B2114" s="165">
        <v>3300</v>
      </c>
      <c r="C2114" s="166" t="s">
        <v>142</v>
      </c>
      <c r="D2114" s="202"/>
    </row>
    <row r="2115" spans="1:4" ht="12" hidden="1" customHeight="1" outlineLevel="1">
      <c r="A2115" s="155" t="s">
        <v>143</v>
      </c>
      <c r="B2115" s="127">
        <v>4000</v>
      </c>
      <c r="C2115" s="167" t="s">
        <v>144</v>
      </c>
      <c r="D2115" s="159">
        <f>SUM(D2116:D2117)</f>
        <v>0</v>
      </c>
    </row>
    <row r="2116" spans="1:4" ht="12" hidden="1" customHeight="1" outlineLevel="1">
      <c r="A2116" s="155"/>
      <c r="B2116" s="156">
        <v>4200</v>
      </c>
      <c r="C2116" s="132" t="s">
        <v>145</v>
      </c>
      <c r="D2116" s="168"/>
    </row>
    <row r="2117" spans="1:4" ht="12" hidden="1" customHeight="1" outlineLevel="1">
      <c r="A2117" s="155"/>
      <c r="B2117" s="156">
        <v>4300</v>
      </c>
      <c r="C2117" s="132" t="s">
        <v>146</v>
      </c>
      <c r="D2117" s="168"/>
    </row>
    <row r="2118" spans="1:4" ht="12" customHeight="1" collapsed="1">
      <c r="A2118" s="155" t="s">
        <v>147</v>
      </c>
      <c r="B2118" s="127">
        <v>5000</v>
      </c>
      <c r="C2118" s="128" t="s">
        <v>148</v>
      </c>
      <c r="D2118" s="159">
        <f>SUM(D2119:D2121)</f>
        <v>12225</v>
      </c>
    </row>
    <row r="2119" spans="1:4" ht="12" hidden="1" customHeight="1" outlineLevel="1">
      <c r="A2119" s="155"/>
      <c r="B2119" s="156">
        <v>5100</v>
      </c>
      <c r="C2119" s="132" t="s">
        <v>149</v>
      </c>
      <c r="D2119" s="168">
        <v>0</v>
      </c>
    </row>
    <row r="2120" spans="1:4" ht="12" customHeight="1" collapsed="1">
      <c r="A2120" s="155"/>
      <c r="B2120" s="156">
        <v>5200</v>
      </c>
      <c r="C2120" s="132" t="s">
        <v>150</v>
      </c>
      <c r="D2120" s="168">
        <v>12225</v>
      </c>
    </row>
    <row r="2121" spans="1:4" ht="12" hidden="1" customHeight="1" outlineLevel="1">
      <c r="A2121" s="155"/>
      <c r="B2121" s="169">
        <v>5300</v>
      </c>
      <c r="C2121" s="140" t="s">
        <v>151</v>
      </c>
      <c r="D2121" s="168">
        <v>0</v>
      </c>
    </row>
    <row r="2122" spans="1:4" ht="12" customHeight="1" collapsed="1">
      <c r="A2122" s="155" t="s">
        <v>139</v>
      </c>
      <c r="B2122" s="127">
        <v>6000</v>
      </c>
      <c r="C2122" s="128" t="s">
        <v>152</v>
      </c>
      <c r="D2122" s="159">
        <f>SUM(D2123:D2125)</f>
        <v>56000</v>
      </c>
    </row>
    <row r="2123" spans="1:4" ht="12" hidden="1" customHeight="1" outlineLevel="1">
      <c r="A2123" s="155"/>
      <c r="B2123" s="156">
        <v>6200</v>
      </c>
      <c r="C2123" s="132" t="s">
        <v>153</v>
      </c>
      <c r="D2123" s="168">
        <v>0</v>
      </c>
    </row>
    <row r="2124" spans="1:4" ht="12" hidden="1" customHeight="1" outlineLevel="1">
      <c r="A2124" s="155"/>
      <c r="B2124" s="156">
        <v>6300</v>
      </c>
      <c r="C2124" s="132" t="s">
        <v>154</v>
      </c>
      <c r="D2124" s="168">
        <v>0</v>
      </c>
    </row>
    <row r="2125" spans="1:4" ht="12" customHeight="1" collapsed="1">
      <c r="A2125" s="155"/>
      <c r="B2125" s="156">
        <v>6400</v>
      </c>
      <c r="C2125" s="141" t="s">
        <v>155</v>
      </c>
      <c r="D2125" s="168">
        <v>56000</v>
      </c>
    </row>
    <row r="2126" spans="1:4" ht="12" hidden="1" customHeight="1" outlineLevel="1">
      <c r="A2126" s="155"/>
      <c r="B2126" s="156">
        <v>6500</v>
      </c>
      <c r="C2126" s="170" t="s">
        <v>209</v>
      </c>
      <c r="D2126" s="168"/>
    </row>
    <row r="2127" spans="1:4" ht="12" customHeight="1" collapsed="1">
      <c r="A2127" s="400"/>
      <c r="B2127" s="411">
        <v>7000</v>
      </c>
      <c r="C2127" s="412" t="s">
        <v>157</v>
      </c>
      <c r="D2127" s="196">
        <f>SUM(D2128:D2138)</f>
        <v>369927</v>
      </c>
    </row>
    <row r="2128" spans="1:4" ht="12" customHeight="1">
      <c r="A2128" s="155"/>
      <c r="B2128" s="171" t="s">
        <v>210</v>
      </c>
      <c r="C2128" s="172" t="s">
        <v>211</v>
      </c>
      <c r="D2128" s="168">
        <v>369927</v>
      </c>
    </row>
    <row r="2129" spans="1:4" ht="12" hidden="1" customHeight="1" outlineLevel="1">
      <c r="A2129" s="155"/>
      <c r="B2129" s="171" t="s">
        <v>212</v>
      </c>
      <c r="C2129" s="172" t="s">
        <v>213</v>
      </c>
      <c r="D2129" s="168">
        <v>0</v>
      </c>
    </row>
    <row r="2130" spans="1:4" ht="12" hidden="1" customHeight="1" outlineLevel="1">
      <c r="A2130" s="155"/>
      <c r="B2130" s="171" t="s">
        <v>214</v>
      </c>
      <c r="C2130" s="172" t="s">
        <v>215</v>
      </c>
      <c r="D2130" s="168">
        <v>0</v>
      </c>
    </row>
    <row r="2131" spans="1:4" ht="12" hidden="1" customHeight="1" outlineLevel="1">
      <c r="A2131" s="155"/>
      <c r="B2131" s="171" t="s">
        <v>216</v>
      </c>
      <c r="C2131" s="172" t="s">
        <v>217</v>
      </c>
      <c r="D2131" s="168">
        <v>0</v>
      </c>
    </row>
    <row r="2132" spans="1:4" ht="12" hidden="1" customHeight="1" outlineLevel="1">
      <c r="A2132" s="155"/>
      <c r="B2132" s="171" t="s">
        <v>218</v>
      </c>
      <c r="C2132" s="172" t="s">
        <v>219</v>
      </c>
      <c r="D2132" s="168">
        <v>0</v>
      </c>
    </row>
    <row r="2133" spans="1:4" ht="12" hidden="1" customHeight="1" outlineLevel="1">
      <c r="A2133" s="155" t="s">
        <v>156</v>
      </c>
      <c r="B2133" s="156">
        <v>7220</v>
      </c>
      <c r="C2133" s="172" t="s">
        <v>162</v>
      </c>
      <c r="D2133" s="168">
        <v>0</v>
      </c>
    </row>
    <row r="2134" spans="1:4" ht="12" hidden="1" customHeight="1" outlineLevel="1">
      <c r="A2134" s="155"/>
      <c r="B2134" s="156">
        <v>7240</v>
      </c>
      <c r="C2134" s="172" t="s">
        <v>220</v>
      </c>
      <c r="D2134" s="168">
        <v>0</v>
      </c>
    </row>
    <row r="2135" spans="1:4" ht="12" hidden="1" customHeight="1" outlineLevel="1">
      <c r="A2135" s="155"/>
      <c r="B2135" s="156">
        <v>7260</v>
      </c>
      <c r="C2135" s="172" t="s">
        <v>221</v>
      </c>
      <c r="D2135" s="168">
        <v>0</v>
      </c>
    </row>
    <row r="2136" spans="1:4" ht="12" hidden="1" customHeight="1" outlineLevel="1">
      <c r="A2136" s="155"/>
      <c r="B2136" s="156">
        <v>7270</v>
      </c>
      <c r="C2136" s="172" t="s">
        <v>165</v>
      </c>
      <c r="D2136" s="168">
        <v>0</v>
      </c>
    </row>
    <row r="2137" spans="1:4" ht="12" hidden="1" customHeight="1" outlineLevel="1">
      <c r="A2137" s="155"/>
      <c r="B2137" s="173" t="s">
        <v>222</v>
      </c>
      <c r="C2137" s="174" t="s">
        <v>223</v>
      </c>
      <c r="D2137" s="168">
        <v>0</v>
      </c>
    </row>
    <row r="2138" spans="1:4" ht="12" hidden="1" customHeight="1" outlineLevel="1">
      <c r="A2138" s="155"/>
      <c r="B2138" s="173" t="s">
        <v>224</v>
      </c>
      <c r="C2138" s="175" t="s">
        <v>167</v>
      </c>
      <c r="D2138" s="168">
        <v>0</v>
      </c>
    </row>
    <row r="2139" spans="1:4" ht="12" hidden="1" customHeight="1" outlineLevel="1">
      <c r="A2139" s="155"/>
      <c r="B2139" s="177">
        <v>8000</v>
      </c>
      <c r="C2139" s="178" t="s">
        <v>168</v>
      </c>
      <c r="D2139" s="159">
        <f>SUM(D2140:D2141)</f>
        <v>0</v>
      </c>
    </row>
    <row r="2140" spans="1:4" ht="12" hidden="1" customHeight="1" outlineLevel="1">
      <c r="A2140" s="155"/>
      <c r="B2140" s="165">
        <v>8100</v>
      </c>
      <c r="C2140" s="180" t="s">
        <v>169</v>
      </c>
      <c r="D2140" s="203">
        <v>0</v>
      </c>
    </row>
    <row r="2141" spans="1:4" ht="12" hidden="1" customHeight="1" outlineLevel="1">
      <c r="A2141" s="155" t="s">
        <v>81</v>
      </c>
      <c r="B2141" s="165">
        <v>8900</v>
      </c>
      <c r="C2141" s="181" t="s">
        <v>225</v>
      </c>
      <c r="D2141" s="164">
        <v>0</v>
      </c>
    </row>
    <row r="2142" spans="1:4" ht="17.100000000000001" customHeight="1" collapsed="1">
      <c r="A2142" s="221" t="s">
        <v>126</v>
      </c>
      <c r="B2142" s="222"/>
      <c r="C2142" s="223" t="s">
        <v>314</v>
      </c>
      <c r="D2142" s="195" t="e">
        <f>D2143+D2160+D2181</f>
        <v>#REF!</v>
      </c>
    </row>
    <row r="2143" spans="1:4" ht="12" customHeight="1">
      <c r="A2143" s="148" t="s">
        <v>33</v>
      </c>
      <c r="B2143" s="149"/>
      <c r="C2143" s="150" t="s">
        <v>129</v>
      </c>
      <c r="D2143" s="151">
        <f>D2144+D2153+D2154+D2157+D2164+D2169+D2147</f>
        <v>3282507</v>
      </c>
    </row>
    <row r="2144" spans="1:4" ht="12" customHeight="1">
      <c r="A2144" s="148" t="s">
        <v>130</v>
      </c>
      <c r="B2144" s="152">
        <v>1000</v>
      </c>
      <c r="C2144" s="153" t="s">
        <v>205</v>
      </c>
      <c r="D2144" s="154">
        <f>SUM(D2145:D2146)</f>
        <v>1214711</v>
      </c>
    </row>
    <row r="2145" spans="1:4" ht="12" customHeight="1">
      <c r="A2145" s="155"/>
      <c r="B2145" s="156">
        <v>1100</v>
      </c>
      <c r="C2145" s="132" t="s">
        <v>132</v>
      </c>
      <c r="D2145" s="133">
        <f>D2187+D2229+D2270+D2312</f>
        <v>932851</v>
      </c>
    </row>
    <row r="2146" spans="1:4" ht="12" customHeight="1">
      <c r="A2146" s="155"/>
      <c r="B2146" s="156">
        <v>1200</v>
      </c>
      <c r="C2146" s="141" t="s">
        <v>133</v>
      </c>
      <c r="D2146" s="133">
        <f>D2188+D2230+D2271+D2313</f>
        <v>281860</v>
      </c>
    </row>
    <row r="2147" spans="1:4" ht="12" customHeight="1">
      <c r="A2147" s="155"/>
      <c r="B2147" s="157">
        <v>2000</v>
      </c>
      <c r="C2147" s="158" t="s">
        <v>206</v>
      </c>
      <c r="D2147" s="159">
        <f>SUM(D2148:D2152)</f>
        <v>716209</v>
      </c>
    </row>
    <row r="2148" spans="1:4" ht="12" customHeight="1">
      <c r="A2148" s="155"/>
      <c r="B2148" s="156">
        <v>2100</v>
      </c>
      <c r="C2148" s="132" t="s">
        <v>134</v>
      </c>
      <c r="D2148" s="133">
        <f>D2190+D2232+D2273+D2315</f>
        <v>1983</v>
      </c>
    </row>
    <row r="2149" spans="1:4" ht="12" customHeight="1">
      <c r="A2149" s="155"/>
      <c r="B2149" s="156">
        <v>2200</v>
      </c>
      <c r="C2149" s="132" t="s">
        <v>135</v>
      </c>
      <c r="D2149" s="133">
        <f>D2191+D2233+D2274+D2316</f>
        <v>269706</v>
      </c>
    </row>
    <row r="2150" spans="1:4" ht="12" customHeight="1">
      <c r="A2150" s="155"/>
      <c r="B2150" s="156">
        <v>2300</v>
      </c>
      <c r="C2150" s="132" t="s">
        <v>136</v>
      </c>
      <c r="D2150" s="133">
        <f>D2192+D2234+D2275+D2317</f>
        <v>437630</v>
      </c>
    </row>
    <row r="2151" spans="1:4" ht="12" customHeight="1">
      <c r="A2151" s="155"/>
      <c r="B2151" s="156">
        <v>2400</v>
      </c>
      <c r="C2151" s="160" t="s">
        <v>207</v>
      </c>
      <c r="D2151" s="133">
        <f>D2193+D2235+D2276+D2318</f>
        <v>640</v>
      </c>
    </row>
    <row r="2152" spans="1:4" ht="12" customHeight="1">
      <c r="A2152" s="155"/>
      <c r="B2152" s="156">
        <v>2500</v>
      </c>
      <c r="C2152" s="160" t="s">
        <v>138</v>
      </c>
      <c r="D2152" s="133">
        <f>D2194+D2236+D2277+D2319</f>
        <v>6250</v>
      </c>
    </row>
    <row r="2153" spans="1:4" ht="12" customHeight="1" outlineLevel="1">
      <c r="A2153" s="155"/>
      <c r="B2153" s="127">
        <v>2275</v>
      </c>
      <c r="C2153" s="161" t="s">
        <v>108</v>
      </c>
      <c r="D2153" s="154"/>
    </row>
    <row r="2154" spans="1:4" ht="12" customHeight="1">
      <c r="A2154" s="155" t="s">
        <v>139</v>
      </c>
      <c r="B2154" s="127">
        <v>3000</v>
      </c>
      <c r="C2154" s="162" t="s">
        <v>140</v>
      </c>
      <c r="D2154" s="159">
        <f>SUM(D2155:D2156)</f>
        <v>24346</v>
      </c>
    </row>
    <row r="2155" spans="1:4" ht="12" customHeight="1">
      <c r="A2155" s="155"/>
      <c r="B2155" s="156">
        <v>3200</v>
      </c>
      <c r="C2155" s="163" t="s">
        <v>208</v>
      </c>
      <c r="D2155" s="168">
        <f>D2197+D2239+D2280+D2322</f>
        <v>24346</v>
      </c>
    </row>
    <row r="2156" spans="1:4" ht="12" hidden="1" customHeight="1" outlineLevel="1">
      <c r="A2156" s="155"/>
      <c r="B2156" s="165">
        <v>3300</v>
      </c>
      <c r="C2156" s="166" t="s">
        <v>142</v>
      </c>
      <c r="D2156" s="202">
        <f>D2198+D2240+D2281+D2323</f>
        <v>0</v>
      </c>
    </row>
    <row r="2157" spans="1:4" ht="12" hidden="1" customHeight="1" outlineLevel="1">
      <c r="A2157" s="155" t="s">
        <v>143</v>
      </c>
      <c r="B2157" s="127">
        <v>4000</v>
      </c>
      <c r="C2157" s="167" t="s">
        <v>144</v>
      </c>
      <c r="D2157" s="159">
        <f>SUM(D2158:D2159)</f>
        <v>0</v>
      </c>
    </row>
    <row r="2158" spans="1:4" ht="12" hidden="1" customHeight="1" outlineLevel="1">
      <c r="A2158" s="155"/>
      <c r="B2158" s="156">
        <v>4200</v>
      </c>
      <c r="C2158" s="132" t="s">
        <v>145</v>
      </c>
      <c r="D2158" s="168">
        <f>D2200+D2242+D2283+D2325</f>
        <v>0</v>
      </c>
    </row>
    <row r="2159" spans="1:4" ht="12" hidden="1" customHeight="1" outlineLevel="1">
      <c r="A2159" s="155"/>
      <c r="B2159" s="156">
        <v>4300</v>
      </c>
      <c r="C2159" s="132" t="s">
        <v>146</v>
      </c>
      <c r="D2159" s="168">
        <f>D2201+D2243+D2284+D2326</f>
        <v>0</v>
      </c>
    </row>
    <row r="2160" spans="1:4" ht="12" customHeight="1" collapsed="1">
      <c r="A2160" s="155" t="s">
        <v>147</v>
      </c>
      <c r="B2160" s="127">
        <v>5000</v>
      </c>
      <c r="C2160" s="128" t="s">
        <v>148</v>
      </c>
      <c r="D2160" s="159" t="e">
        <f>SUM(D2161:D2163)</f>
        <v>#REF!</v>
      </c>
    </row>
    <row r="2161" spans="1:4" ht="12" customHeight="1">
      <c r="A2161" s="155"/>
      <c r="B2161" s="156">
        <v>5100</v>
      </c>
      <c r="C2161" s="132" t="s">
        <v>149</v>
      </c>
      <c r="D2161" s="168" t="e">
        <f>D2203+#REF!+D2286+D2328</f>
        <v>#REF!</v>
      </c>
    </row>
    <row r="2162" spans="1:4" ht="12" customHeight="1">
      <c r="A2162" s="155"/>
      <c r="B2162" s="156">
        <v>5200</v>
      </c>
      <c r="C2162" s="132" t="s">
        <v>150</v>
      </c>
      <c r="D2162" s="168">
        <f>D2204+D2245+D2287+D2329</f>
        <v>1365511</v>
      </c>
    </row>
    <row r="2163" spans="1:4" ht="12" customHeight="1">
      <c r="A2163" s="155"/>
      <c r="B2163" s="169">
        <v>5300</v>
      </c>
      <c r="C2163" s="140" t="s">
        <v>151</v>
      </c>
      <c r="D2163" s="168">
        <f>D2205+D2246+D2288+D2330</f>
        <v>0</v>
      </c>
    </row>
    <row r="2164" spans="1:4" ht="12" customHeight="1">
      <c r="A2164" s="155"/>
      <c r="B2164" s="127">
        <v>6000</v>
      </c>
      <c r="C2164" s="128" t="s">
        <v>152</v>
      </c>
      <c r="D2164" s="159">
        <f>SUM(D2165:D2167)</f>
        <v>1327241</v>
      </c>
    </row>
    <row r="2165" spans="1:4" ht="12" customHeight="1">
      <c r="A2165" s="155"/>
      <c r="B2165" s="156">
        <v>6200</v>
      </c>
      <c r="C2165" s="132" t="s">
        <v>153</v>
      </c>
      <c r="D2165" s="168">
        <f>D2207+D2248+D2290+D2332</f>
        <v>152132</v>
      </c>
    </row>
    <row r="2166" spans="1:4" ht="12" customHeight="1">
      <c r="A2166" s="155"/>
      <c r="B2166" s="156">
        <v>6300</v>
      </c>
      <c r="C2166" s="132" t="s">
        <v>154</v>
      </c>
      <c r="D2166" s="168">
        <f>D2208+D2249+D2291+D2333</f>
        <v>153778</v>
      </c>
    </row>
    <row r="2167" spans="1:4" ht="12" customHeight="1">
      <c r="A2167" s="155"/>
      <c r="B2167" s="156">
        <v>6400</v>
      </c>
      <c r="C2167" s="141" t="s">
        <v>155</v>
      </c>
      <c r="D2167" s="168">
        <f>D2209+D2250+D2292+D2334</f>
        <v>1021331</v>
      </c>
    </row>
    <row r="2168" spans="1:4" ht="12" hidden="1" customHeight="1" outlineLevel="1">
      <c r="A2168" s="155"/>
      <c r="B2168" s="156">
        <v>6500</v>
      </c>
      <c r="C2168" s="170" t="s">
        <v>209</v>
      </c>
      <c r="D2168" s="168"/>
    </row>
    <row r="2169" spans="1:4" ht="12" hidden="1" customHeight="1" outlineLevel="1">
      <c r="A2169" s="155" t="s">
        <v>139</v>
      </c>
      <c r="B2169" s="127">
        <v>7000</v>
      </c>
      <c r="C2169" s="128" t="s">
        <v>157</v>
      </c>
      <c r="D2169" s="129">
        <f>SUM(D2170:D2180)</f>
        <v>0</v>
      </c>
    </row>
    <row r="2170" spans="1:4" ht="12" hidden="1" customHeight="1" outlineLevel="1">
      <c r="A2170" s="155"/>
      <c r="B2170" s="171" t="s">
        <v>210</v>
      </c>
      <c r="C2170" s="172" t="s">
        <v>211</v>
      </c>
      <c r="D2170" s="168">
        <f t="shared" ref="D2170:D2180" si="15">D2212+D2253+D2295+D2337</f>
        <v>0</v>
      </c>
    </row>
    <row r="2171" spans="1:4" ht="12" hidden="1" customHeight="1" outlineLevel="1">
      <c r="A2171" s="155"/>
      <c r="B2171" s="171" t="s">
        <v>212</v>
      </c>
      <c r="C2171" s="172" t="s">
        <v>213</v>
      </c>
      <c r="D2171" s="168">
        <f t="shared" si="15"/>
        <v>0</v>
      </c>
    </row>
    <row r="2172" spans="1:4" ht="12" hidden="1" customHeight="1" outlineLevel="1">
      <c r="A2172" s="155"/>
      <c r="B2172" s="171" t="s">
        <v>214</v>
      </c>
      <c r="C2172" s="172" t="s">
        <v>215</v>
      </c>
      <c r="D2172" s="168">
        <f t="shared" si="15"/>
        <v>0</v>
      </c>
    </row>
    <row r="2173" spans="1:4" ht="12" hidden="1" customHeight="1" outlineLevel="1">
      <c r="A2173" s="155" t="s">
        <v>156</v>
      </c>
      <c r="B2173" s="171" t="s">
        <v>216</v>
      </c>
      <c r="C2173" s="172" t="s">
        <v>217</v>
      </c>
      <c r="D2173" s="168">
        <f t="shared" si="15"/>
        <v>0</v>
      </c>
    </row>
    <row r="2174" spans="1:4" ht="12" hidden="1" customHeight="1" outlineLevel="1">
      <c r="A2174" s="155"/>
      <c r="B2174" s="171" t="s">
        <v>218</v>
      </c>
      <c r="C2174" s="172" t="s">
        <v>219</v>
      </c>
      <c r="D2174" s="168">
        <f t="shared" si="15"/>
        <v>0</v>
      </c>
    </row>
    <row r="2175" spans="1:4" ht="12" hidden="1" customHeight="1" outlineLevel="1">
      <c r="A2175" s="155"/>
      <c r="B2175" s="156">
        <v>7220</v>
      </c>
      <c r="C2175" s="172" t="s">
        <v>162</v>
      </c>
      <c r="D2175" s="168">
        <f t="shared" si="15"/>
        <v>0</v>
      </c>
    </row>
    <row r="2176" spans="1:4" ht="12" hidden="1" customHeight="1" outlineLevel="1">
      <c r="A2176" s="155"/>
      <c r="B2176" s="156">
        <v>7240</v>
      </c>
      <c r="C2176" s="172" t="s">
        <v>220</v>
      </c>
      <c r="D2176" s="168">
        <f t="shared" si="15"/>
        <v>0</v>
      </c>
    </row>
    <row r="2177" spans="1:5" ht="12" hidden="1" customHeight="1" outlineLevel="1">
      <c r="A2177" s="155"/>
      <c r="B2177" s="156">
        <v>7260</v>
      </c>
      <c r="C2177" s="172" t="s">
        <v>221</v>
      </c>
      <c r="D2177" s="168">
        <f t="shared" si="15"/>
        <v>0</v>
      </c>
    </row>
    <row r="2178" spans="1:5" ht="12" hidden="1" customHeight="1" outlineLevel="1">
      <c r="A2178" s="155"/>
      <c r="B2178" s="156">
        <v>7270</v>
      </c>
      <c r="C2178" s="172" t="s">
        <v>165</v>
      </c>
      <c r="D2178" s="168">
        <f t="shared" si="15"/>
        <v>0</v>
      </c>
    </row>
    <row r="2179" spans="1:5" ht="12" hidden="1" customHeight="1" outlineLevel="1">
      <c r="A2179" s="155"/>
      <c r="B2179" s="173" t="s">
        <v>222</v>
      </c>
      <c r="C2179" s="174" t="s">
        <v>223</v>
      </c>
      <c r="D2179" s="168">
        <f t="shared" si="15"/>
        <v>0</v>
      </c>
    </row>
    <row r="2180" spans="1:5" ht="12" hidden="1" customHeight="1" outlineLevel="1">
      <c r="A2180" s="155"/>
      <c r="B2180" s="173" t="s">
        <v>224</v>
      </c>
      <c r="C2180" s="175" t="s">
        <v>167</v>
      </c>
      <c r="D2180" s="168">
        <f t="shared" si="15"/>
        <v>0</v>
      </c>
    </row>
    <row r="2181" spans="1:5" ht="12" hidden="1" customHeight="1" outlineLevel="1">
      <c r="A2181" s="155" t="s">
        <v>81</v>
      </c>
      <c r="B2181" s="177">
        <v>8000</v>
      </c>
      <c r="C2181" s="178" t="s">
        <v>168</v>
      </c>
      <c r="D2181" s="159">
        <f>SUM(D2182:D2183)</f>
        <v>0</v>
      </c>
      <c r="E2181" s="113"/>
    </row>
    <row r="2182" spans="1:5" ht="12" hidden="1" customHeight="1" outlineLevel="1">
      <c r="A2182" s="155"/>
      <c r="B2182" s="165">
        <v>8100</v>
      </c>
      <c r="C2182" s="180" t="s">
        <v>169</v>
      </c>
      <c r="D2182" s="203">
        <f>D2224+D2265+D2307+D2349</f>
        <v>0</v>
      </c>
      <c r="E2182" s="113"/>
    </row>
    <row r="2183" spans="1:5" ht="12" hidden="1" customHeight="1" outlineLevel="1">
      <c r="A2183" s="155"/>
      <c r="B2183" s="165">
        <v>8900</v>
      </c>
      <c r="C2183" s="181" t="s">
        <v>225</v>
      </c>
      <c r="D2183" s="164">
        <f>D2225+D2266+D2308+D2350</f>
        <v>0</v>
      </c>
      <c r="E2183" s="113"/>
    </row>
    <row r="2184" spans="1:5" ht="12" customHeight="1" collapsed="1">
      <c r="A2184" s="182" t="s">
        <v>315</v>
      </c>
      <c r="B2184" s="183"/>
      <c r="C2184" s="184" t="s">
        <v>316</v>
      </c>
      <c r="D2184" s="185">
        <f>D2185+D2202+D2223</f>
        <v>1284395</v>
      </c>
      <c r="E2184" s="224"/>
    </row>
    <row r="2185" spans="1:5" ht="12" customHeight="1">
      <c r="A2185" s="148" t="s">
        <v>33</v>
      </c>
      <c r="B2185" s="149"/>
      <c r="C2185" s="150" t="s">
        <v>129</v>
      </c>
      <c r="D2185" s="151">
        <f>D2186+D2195+D2196+D2199+D2206+D2211+D2189</f>
        <v>1252218</v>
      </c>
      <c r="E2185" s="113"/>
    </row>
    <row r="2186" spans="1:5" ht="12" customHeight="1">
      <c r="A2186" s="148" t="s">
        <v>130</v>
      </c>
      <c r="B2186" s="152">
        <v>1000</v>
      </c>
      <c r="C2186" s="153" t="s">
        <v>205</v>
      </c>
      <c r="D2186" s="154">
        <f>SUM(D2187:D2188)</f>
        <v>643561</v>
      </c>
      <c r="E2186" s="113"/>
    </row>
    <row r="2187" spans="1:5" ht="12" customHeight="1">
      <c r="A2187" s="155"/>
      <c r="B2187" s="156">
        <v>1100</v>
      </c>
      <c r="C2187" s="132" t="s">
        <v>132</v>
      </c>
      <c r="D2187" s="133">
        <v>493402</v>
      </c>
      <c r="E2187" s="113"/>
    </row>
    <row r="2188" spans="1:5" ht="12" customHeight="1">
      <c r="A2188" s="155"/>
      <c r="B2188" s="156">
        <v>1200</v>
      </c>
      <c r="C2188" s="141" t="s">
        <v>133</v>
      </c>
      <c r="D2188" s="133">
        <v>150159</v>
      </c>
      <c r="E2188" s="113"/>
    </row>
    <row r="2189" spans="1:5" ht="12" customHeight="1">
      <c r="A2189" s="155"/>
      <c r="B2189" s="157">
        <v>2000</v>
      </c>
      <c r="C2189" s="158" t="s">
        <v>206</v>
      </c>
      <c r="D2189" s="159">
        <f>SUM(D2190:D2194)</f>
        <v>608657</v>
      </c>
      <c r="E2189" s="113"/>
    </row>
    <row r="2190" spans="1:5" ht="12" customHeight="1">
      <c r="A2190" s="155"/>
      <c r="B2190" s="156">
        <v>2100</v>
      </c>
      <c r="C2190" s="132" t="s">
        <v>134</v>
      </c>
      <c r="D2190" s="133">
        <v>733</v>
      </c>
      <c r="E2190" s="113"/>
    </row>
    <row r="2191" spans="1:5" ht="12" customHeight="1">
      <c r="A2191" s="155"/>
      <c r="B2191" s="156">
        <v>2200</v>
      </c>
      <c r="C2191" s="132" t="s">
        <v>135</v>
      </c>
      <c r="D2191" s="133">
        <v>187117</v>
      </c>
      <c r="E2191" s="113"/>
    </row>
    <row r="2192" spans="1:5" ht="12" customHeight="1">
      <c r="A2192" s="155"/>
      <c r="B2192" s="156">
        <v>2300</v>
      </c>
      <c r="C2192" s="132" t="s">
        <v>136</v>
      </c>
      <c r="D2192" s="133">
        <v>418227</v>
      </c>
      <c r="E2192" s="113"/>
    </row>
    <row r="2193" spans="1:5" ht="12" customHeight="1">
      <c r="A2193" s="155"/>
      <c r="B2193" s="156">
        <v>2400</v>
      </c>
      <c r="C2193" s="160" t="s">
        <v>207</v>
      </c>
      <c r="D2193" s="133">
        <v>640</v>
      </c>
      <c r="E2193" s="113"/>
    </row>
    <row r="2194" spans="1:5" ht="12" customHeight="1">
      <c r="A2194" s="155"/>
      <c r="B2194" s="156">
        <v>2500</v>
      </c>
      <c r="C2194" s="160" t="s">
        <v>138</v>
      </c>
      <c r="D2194" s="133">
        <v>1940</v>
      </c>
      <c r="E2194" s="113"/>
    </row>
    <row r="2195" spans="1:5" ht="12" hidden="1" customHeight="1" outlineLevel="1">
      <c r="A2195" s="155"/>
      <c r="B2195" s="127">
        <v>2275</v>
      </c>
      <c r="C2195" s="161" t="s">
        <v>108</v>
      </c>
      <c r="D2195" s="154"/>
      <c r="E2195" s="113"/>
    </row>
    <row r="2196" spans="1:5" ht="12" hidden="1" customHeight="1" outlineLevel="1">
      <c r="A2196" s="155" t="s">
        <v>139</v>
      </c>
      <c r="B2196" s="127">
        <v>3000</v>
      </c>
      <c r="C2196" s="162" t="s">
        <v>140</v>
      </c>
      <c r="D2196" s="159">
        <f>SUM(D2197:D2198)</f>
        <v>0</v>
      </c>
      <c r="E2196" s="113"/>
    </row>
    <row r="2197" spans="1:5" ht="12" hidden="1" customHeight="1" outlineLevel="1">
      <c r="A2197" s="155"/>
      <c r="B2197" s="156">
        <v>3200</v>
      </c>
      <c r="C2197" s="163" t="s">
        <v>208</v>
      </c>
      <c r="D2197" s="168">
        <v>0</v>
      </c>
    </row>
    <row r="2198" spans="1:5" ht="12" hidden="1" customHeight="1" outlineLevel="1">
      <c r="A2198" s="155"/>
      <c r="B2198" s="165">
        <v>3300</v>
      </c>
      <c r="C2198" s="166" t="s">
        <v>142</v>
      </c>
      <c r="D2198" s="202"/>
    </row>
    <row r="2199" spans="1:5" ht="12" hidden="1" customHeight="1" outlineLevel="1">
      <c r="A2199" s="155" t="s">
        <v>143</v>
      </c>
      <c r="B2199" s="127">
        <v>4000</v>
      </c>
      <c r="C2199" s="167" t="s">
        <v>144</v>
      </c>
      <c r="D2199" s="159">
        <f>SUM(D2200:D2201)</f>
        <v>0</v>
      </c>
    </row>
    <row r="2200" spans="1:5" ht="12" hidden="1" customHeight="1" outlineLevel="1">
      <c r="A2200" s="155"/>
      <c r="B2200" s="156">
        <v>4200</v>
      </c>
      <c r="C2200" s="132" t="s">
        <v>145</v>
      </c>
      <c r="D2200" s="168"/>
    </row>
    <row r="2201" spans="1:5" ht="12" hidden="1" customHeight="1" outlineLevel="1">
      <c r="A2201" s="155"/>
      <c r="B2201" s="156">
        <v>4300</v>
      </c>
      <c r="C2201" s="132" t="s">
        <v>146</v>
      </c>
      <c r="D2201" s="168"/>
    </row>
    <row r="2202" spans="1:5" ht="12" customHeight="1" collapsed="1">
      <c r="A2202" s="155" t="s">
        <v>147</v>
      </c>
      <c r="B2202" s="127">
        <v>5000</v>
      </c>
      <c r="C2202" s="128" t="s">
        <v>148</v>
      </c>
      <c r="D2202" s="159">
        <f>SUM(D2203:D2205)</f>
        <v>32177</v>
      </c>
    </row>
    <row r="2203" spans="1:5" ht="12" customHeight="1">
      <c r="A2203" s="155"/>
      <c r="B2203" s="156">
        <v>5100</v>
      </c>
      <c r="C2203" s="132" t="s">
        <v>149</v>
      </c>
      <c r="D2203" s="168">
        <v>0</v>
      </c>
    </row>
    <row r="2204" spans="1:5" ht="12" customHeight="1">
      <c r="A2204" s="155"/>
      <c r="B2204" s="156">
        <v>5200</v>
      </c>
      <c r="C2204" s="132" t="s">
        <v>150</v>
      </c>
      <c r="D2204" s="168">
        <v>32177</v>
      </c>
    </row>
    <row r="2205" spans="1:5" ht="12" hidden="1" customHeight="1" outlineLevel="1">
      <c r="A2205" s="155"/>
      <c r="B2205" s="169">
        <v>5300</v>
      </c>
      <c r="C2205" s="140" t="s">
        <v>151</v>
      </c>
      <c r="D2205" s="168">
        <v>0</v>
      </c>
    </row>
    <row r="2206" spans="1:5" ht="12" hidden="1" customHeight="1" outlineLevel="1">
      <c r="A2206" s="155" t="s">
        <v>139</v>
      </c>
      <c r="B2206" s="127">
        <v>6000</v>
      </c>
      <c r="C2206" s="128" t="s">
        <v>152</v>
      </c>
      <c r="D2206" s="159">
        <f>SUM(D2207:D2209)</f>
        <v>0</v>
      </c>
    </row>
    <row r="2207" spans="1:5" ht="12" hidden="1" customHeight="1" outlineLevel="1">
      <c r="A2207" s="155"/>
      <c r="B2207" s="156">
        <v>6200</v>
      </c>
      <c r="C2207" s="132" t="s">
        <v>153</v>
      </c>
      <c r="D2207" s="168"/>
    </row>
    <row r="2208" spans="1:5" ht="12" hidden="1" customHeight="1" outlineLevel="1">
      <c r="A2208" s="155"/>
      <c r="B2208" s="156">
        <v>6300</v>
      </c>
      <c r="C2208" s="132" t="s">
        <v>154</v>
      </c>
      <c r="D2208" s="168"/>
    </row>
    <row r="2209" spans="1:4" ht="12" hidden="1" customHeight="1" outlineLevel="1">
      <c r="A2209" s="155"/>
      <c r="B2209" s="156">
        <v>6400</v>
      </c>
      <c r="C2209" s="141" t="s">
        <v>155</v>
      </c>
      <c r="D2209" s="168"/>
    </row>
    <row r="2210" spans="1:4" ht="12" hidden="1" customHeight="1" outlineLevel="1">
      <c r="A2210" s="155"/>
      <c r="B2210" s="156">
        <v>6500</v>
      </c>
      <c r="C2210" s="170" t="s">
        <v>209</v>
      </c>
      <c r="D2210" s="168"/>
    </row>
    <row r="2211" spans="1:4" ht="12" hidden="1" customHeight="1" outlineLevel="1">
      <c r="A2211" s="155"/>
      <c r="B2211" s="127">
        <v>7000</v>
      </c>
      <c r="C2211" s="128" t="s">
        <v>157</v>
      </c>
      <c r="D2211" s="129">
        <f>SUM(D2212:D2222)</f>
        <v>0</v>
      </c>
    </row>
    <row r="2212" spans="1:4" ht="12" hidden="1" customHeight="1" outlineLevel="1">
      <c r="A2212" s="155"/>
      <c r="B2212" s="171" t="s">
        <v>210</v>
      </c>
      <c r="C2212" s="172" t="s">
        <v>211</v>
      </c>
      <c r="D2212" s="168"/>
    </row>
    <row r="2213" spans="1:4" ht="12" hidden="1" customHeight="1" outlineLevel="1">
      <c r="A2213" s="155"/>
      <c r="B2213" s="171" t="s">
        <v>212</v>
      </c>
      <c r="C2213" s="172" t="s">
        <v>213</v>
      </c>
      <c r="D2213" s="168"/>
    </row>
    <row r="2214" spans="1:4" ht="12" hidden="1" customHeight="1" outlineLevel="1">
      <c r="A2214" s="155"/>
      <c r="B2214" s="171" t="s">
        <v>214</v>
      </c>
      <c r="C2214" s="172" t="s">
        <v>215</v>
      </c>
      <c r="D2214" s="168"/>
    </row>
    <row r="2215" spans="1:4" ht="12" hidden="1" customHeight="1" outlineLevel="1">
      <c r="A2215" s="155"/>
      <c r="B2215" s="171" t="s">
        <v>216</v>
      </c>
      <c r="C2215" s="172" t="s">
        <v>217</v>
      </c>
      <c r="D2215" s="168"/>
    </row>
    <row r="2216" spans="1:4" ht="12" hidden="1" customHeight="1" outlineLevel="1">
      <c r="A2216" s="155"/>
      <c r="B2216" s="171" t="s">
        <v>218</v>
      </c>
      <c r="C2216" s="172" t="s">
        <v>219</v>
      </c>
      <c r="D2216" s="168"/>
    </row>
    <row r="2217" spans="1:4" ht="12" hidden="1" customHeight="1" outlineLevel="1">
      <c r="A2217" s="155"/>
      <c r="B2217" s="156">
        <v>7220</v>
      </c>
      <c r="C2217" s="172" t="s">
        <v>162</v>
      </c>
      <c r="D2217" s="168"/>
    </row>
    <row r="2218" spans="1:4" ht="12" hidden="1" customHeight="1" outlineLevel="1">
      <c r="A2218" s="155"/>
      <c r="B2218" s="156">
        <v>7240</v>
      </c>
      <c r="C2218" s="172" t="s">
        <v>220</v>
      </c>
      <c r="D2218" s="168"/>
    </row>
    <row r="2219" spans="1:4" ht="12" hidden="1" customHeight="1" outlineLevel="1">
      <c r="A2219" s="155"/>
      <c r="B2219" s="156">
        <v>7260</v>
      </c>
      <c r="C2219" s="172" t="s">
        <v>221</v>
      </c>
      <c r="D2219" s="168"/>
    </row>
    <row r="2220" spans="1:4" ht="12" hidden="1" customHeight="1" outlineLevel="1">
      <c r="A2220" s="155"/>
      <c r="B2220" s="156">
        <v>7270</v>
      </c>
      <c r="C2220" s="172" t="s">
        <v>165</v>
      </c>
      <c r="D2220" s="168"/>
    </row>
    <row r="2221" spans="1:4" ht="14.25" hidden="1" customHeight="1" outlineLevel="1">
      <c r="A2221" s="155"/>
      <c r="B2221" s="173" t="s">
        <v>222</v>
      </c>
      <c r="C2221" s="174" t="s">
        <v>223</v>
      </c>
      <c r="D2221" s="168"/>
    </row>
    <row r="2222" spans="1:4" ht="12" hidden="1" customHeight="1" outlineLevel="1">
      <c r="A2222" s="155" t="s">
        <v>156</v>
      </c>
      <c r="B2222" s="173" t="s">
        <v>224</v>
      </c>
      <c r="C2222" s="175" t="s">
        <v>167</v>
      </c>
      <c r="D2222" s="168"/>
    </row>
    <row r="2223" spans="1:4" ht="12" hidden="1" customHeight="1" outlineLevel="1">
      <c r="A2223" s="155"/>
      <c r="B2223" s="177">
        <v>8000</v>
      </c>
      <c r="C2223" s="178" t="s">
        <v>168</v>
      </c>
      <c r="D2223" s="159">
        <f>SUM(D2224:D2225)</f>
        <v>0</v>
      </c>
    </row>
    <row r="2224" spans="1:4" ht="12" hidden="1" customHeight="1" outlineLevel="1">
      <c r="A2224" s="155"/>
      <c r="B2224" s="165">
        <v>8100</v>
      </c>
      <c r="C2224" s="180" t="s">
        <v>169</v>
      </c>
      <c r="D2224" s="203"/>
    </row>
    <row r="2225" spans="1:4" ht="12" hidden="1" customHeight="1" outlineLevel="1">
      <c r="A2225" s="155"/>
      <c r="B2225" s="165">
        <v>8900</v>
      </c>
      <c r="C2225" s="181" t="s">
        <v>225</v>
      </c>
      <c r="D2225" s="164"/>
    </row>
    <row r="2226" spans="1:4" ht="12" customHeight="1" collapsed="1">
      <c r="A2226" s="182" t="s">
        <v>317</v>
      </c>
      <c r="B2226" s="183"/>
      <c r="C2226" s="200" t="s">
        <v>318</v>
      </c>
      <c r="D2226" s="185">
        <f>D2227+D2244+D2264</f>
        <v>452593</v>
      </c>
    </row>
    <row r="2227" spans="1:4" ht="12" customHeight="1">
      <c r="A2227" s="148" t="s">
        <v>33</v>
      </c>
      <c r="B2227" s="149"/>
      <c r="C2227" s="150" t="s">
        <v>129</v>
      </c>
      <c r="D2227" s="151">
        <f>D2228+D2237+D2238+D2241+D2247+D2252+D2231</f>
        <v>447629</v>
      </c>
    </row>
    <row r="2228" spans="1:4" ht="12" customHeight="1">
      <c r="A2228" s="148" t="s">
        <v>130</v>
      </c>
      <c r="B2228" s="152">
        <v>1000</v>
      </c>
      <c r="C2228" s="153" t="s">
        <v>205</v>
      </c>
      <c r="D2228" s="154">
        <f>SUM(D2229:D2230)</f>
        <v>183567</v>
      </c>
    </row>
    <row r="2229" spans="1:4" ht="12" customHeight="1">
      <c r="A2229" s="155"/>
      <c r="B2229" s="156">
        <v>1100</v>
      </c>
      <c r="C2229" s="132" t="s">
        <v>132</v>
      </c>
      <c r="D2229" s="133">
        <v>138440</v>
      </c>
    </row>
    <row r="2230" spans="1:4" ht="12" customHeight="1">
      <c r="A2230" s="155"/>
      <c r="B2230" s="156">
        <v>1200</v>
      </c>
      <c r="C2230" s="141" t="s">
        <v>133</v>
      </c>
      <c r="D2230" s="133">
        <v>45127</v>
      </c>
    </row>
    <row r="2231" spans="1:4" ht="12" customHeight="1">
      <c r="A2231" s="155"/>
      <c r="B2231" s="157">
        <v>2000</v>
      </c>
      <c r="C2231" s="158" t="s">
        <v>206</v>
      </c>
      <c r="D2231" s="159">
        <f>SUM(D2232:D2236)</f>
        <v>22495</v>
      </c>
    </row>
    <row r="2232" spans="1:4" ht="12" customHeight="1">
      <c r="A2232" s="155"/>
      <c r="B2232" s="156">
        <v>2100</v>
      </c>
      <c r="C2232" s="132" t="s">
        <v>134</v>
      </c>
      <c r="D2232" s="133">
        <v>1050</v>
      </c>
    </row>
    <row r="2233" spans="1:4" ht="12" customHeight="1" outlineLevel="1">
      <c r="A2233" s="155"/>
      <c r="B2233" s="156">
        <v>2200</v>
      </c>
      <c r="C2233" s="132" t="s">
        <v>135</v>
      </c>
      <c r="D2233" s="133">
        <v>13983</v>
      </c>
    </row>
    <row r="2234" spans="1:4" ht="12" customHeight="1">
      <c r="A2234" s="155"/>
      <c r="B2234" s="156">
        <v>2300</v>
      </c>
      <c r="C2234" s="132" t="s">
        <v>136</v>
      </c>
      <c r="D2234" s="133">
        <v>7462</v>
      </c>
    </row>
    <row r="2235" spans="1:4" ht="12" hidden="1" customHeight="1" outlineLevel="1">
      <c r="A2235" s="155"/>
      <c r="B2235" s="156">
        <v>2400</v>
      </c>
      <c r="C2235" s="160" t="s">
        <v>207</v>
      </c>
      <c r="D2235" s="133">
        <v>0</v>
      </c>
    </row>
    <row r="2236" spans="1:4" ht="12" hidden="1" customHeight="1" outlineLevel="1" collapsed="1">
      <c r="A2236" s="155"/>
      <c r="B2236" s="156">
        <v>2500</v>
      </c>
      <c r="C2236" s="160" t="s">
        <v>138</v>
      </c>
      <c r="D2236" s="133">
        <v>0</v>
      </c>
    </row>
    <row r="2237" spans="1:4" ht="12" hidden="1" customHeight="1" outlineLevel="1">
      <c r="A2237" s="155"/>
      <c r="B2237" s="127">
        <v>2275</v>
      </c>
      <c r="C2237" s="161" t="s">
        <v>108</v>
      </c>
      <c r="D2237" s="154"/>
    </row>
    <row r="2238" spans="1:4" ht="12" hidden="1" customHeight="1" outlineLevel="1">
      <c r="A2238" s="155" t="s">
        <v>139</v>
      </c>
      <c r="B2238" s="127">
        <v>3000</v>
      </c>
      <c r="C2238" s="162" t="s">
        <v>140</v>
      </c>
      <c r="D2238" s="159">
        <f>SUM(D2239:D2240)</f>
        <v>0</v>
      </c>
    </row>
    <row r="2239" spans="1:4" ht="12" hidden="1" customHeight="1" outlineLevel="1">
      <c r="A2239" s="155"/>
      <c r="B2239" s="156">
        <v>3200</v>
      </c>
      <c r="C2239" s="163" t="s">
        <v>208</v>
      </c>
      <c r="D2239" s="168">
        <v>0</v>
      </c>
    </row>
    <row r="2240" spans="1:4" ht="12" hidden="1" customHeight="1" outlineLevel="1">
      <c r="A2240" s="155"/>
      <c r="B2240" s="165">
        <v>3300</v>
      </c>
      <c r="C2240" s="166" t="s">
        <v>142</v>
      </c>
      <c r="D2240" s="202"/>
    </row>
    <row r="2241" spans="1:4" ht="12" hidden="1" customHeight="1" outlineLevel="1">
      <c r="A2241" s="155" t="s">
        <v>143</v>
      </c>
      <c r="B2241" s="127">
        <v>4000</v>
      </c>
      <c r="C2241" s="167" t="s">
        <v>144</v>
      </c>
      <c r="D2241" s="159">
        <f>SUM(D2242:D2243)</f>
        <v>0</v>
      </c>
    </row>
    <row r="2242" spans="1:4" ht="12" hidden="1" customHeight="1" outlineLevel="1">
      <c r="A2242" s="155"/>
      <c r="B2242" s="156">
        <v>4200</v>
      </c>
      <c r="C2242" s="132" t="s">
        <v>145</v>
      </c>
      <c r="D2242" s="168"/>
    </row>
    <row r="2243" spans="1:4" ht="12" hidden="1" customHeight="1" outlineLevel="1">
      <c r="A2243" s="155"/>
      <c r="B2243" s="156">
        <v>4300</v>
      </c>
      <c r="C2243" s="132" t="s">
        <v>146</v>
      </c>
      <c r="D2243" s="168"/>
    </row>
    <row r="2244" spans="1:4" ht="12" customHeight="1" collapsed="1">
      <c r="A2244" s="400"/>
      <c r="B2244" s="411">
        <v>5000</v>
      </c>
      <c r="C2244" s="412" t="s">
        <v>148</v>
      </c>
      <c r="D2244" s="413">
        <f>SUM(D2245:D2246)</f>
        <v>4964</v>
      </c>
    </row>
    <row r="2245" spans="1:4" ht="12" customHeight="1">
      <c r="A2245" s="155"/>
      <c r="B2245" s="156">
        <v>5200</v>
      </c>
      <c r="C2245" s="132" t="s">
        <v>150</v>
      </c>
      <c r="D2245" s="168">
        <v>4964</v>
      </c>
    </row>
    <row r="2246" spans="1:4" ht="12" hidden="1" customHeight="1" outlineLevel="1">
      <c r="A2246" s="155"/>
      <c r="B2246" s="169">
        <v>5300</v>
      </c>
      <c r="C2246" s="140" t="s">
        <v>151</v>
      </c>
      <c r="D2246" s="168">
        <v>0</v>
      </c>
    </row>
    <row r="2247" spans="1:4" ht="12" customHeight="1" collapsed="1">
      <c r="A2247" s="155"/>
      <c r="B2247" s="127">
        <v>6000</v>
      </c>
      <c r="C2247" s="128" t="s">
        <v>152</v>
      </c>
      <c r="D2247" s="159">
        <f>SUM(D2248:D2250)</f>
        <v>241567</v>
      </c>
    </row>
    <row r="2248" spans="1:4" ht="12" customHeight="1">
      <c r="A2248" s="155" t="s">
        <v>147</v>
      </c>
      <c r="B2248" s="156">
        <v>6200</v>
      </c>
      <c r="C2248" s="132" t="s">
        <v>153</v>
      </c>
      <c r="D2248" s="168">
        <v>58720</v>
      </c>
    </row>
    <row r="2249" spans="1:4" ht="12" customHeight="1">
      <c r="A2249" s="155"/>
      <c r="B2249" s="156">
        <v>6300</v>
      </c>
      <c r="C2249" s="132" t="s">
        <v>154</v>
      </c>
      <c r="D2249" s="168">
        <v>43278</v>
      </c>
    </row>
    <row r="2250" spans="1:4" ht="12" customHeight="1">
      <c r="A2250" s="155"/>
      <c r="B2250" s="156">
        <v>6400</v>
      </c>
      <c r="C2250" s="141" t="s">
        <v>155</v>
      </c>
      <c r="D2250" s="168">
        <v>139569</v>
      </c>
    </row>
    <row r="2251" spans="1:4" ht="12" hidden="1" customHeight="1" outlineLevel="1">
      <c r="A2251" s="155"/>
      <c r="B2251" s="156">
        <v>6500</v>
      </c>
      <c r="C2251" s="170" t="s">
        <v>209</v>
      </c>
      <c r="D2251" s="168"/>
    </row>
    <row r="2252" spans="1:4" ht="12" hidden="1" customHeight="1" outlineLevel="1">
      <c r="A2252" s="155"/>
      <c r="B2252" s="127">
        <v>7000</v>
      </c>
      <c r="C2252" s="128" t="s">
        <v>157</v>
      </c>
      <c r="D2252" s="129">
        <f>SUM(D2253:D2263)</f>
        <v>0</v>
      </c>
    </row>
    <row r="2253" spans="1:4" ht="12" hidden="1" customHeight="1" outlineLevel="1">
      <c r="A2253" s="155" t="s">
        <v>139</v>
      </c>
      <c r="B2253" s="171" t="s">
        <v>210</v>
      </c>
      <c r="C2253" s="172" t="s">
        <v>211</v>
      </c>
      <c r="D2253" s="168">
        <v>0</v>
      </c>
    </row>
    <row r="2254" spans="1:4" ht="12" hidden="1" customHeight="1" outlineLevel="1">
      <c r="A2254" s="155"/>
      <c r="B2254" s="171" t="s">
        <v>212</v>
      </c>
      <c r="C2254" s="172" t="s">
        <v>213</v>
      </c>
      <c r="D2254" s="168">
        <v>0</v>
      </c>
    </row>
    <row r="2255" spans="1:4" ht="12" hidden="1" customHeight="1" outlineLevel="1">
      <c r="A2255" s="155"/>
      <c r="B2255" s="171" t="s">
        <v>214</v>
      </c>
      <c r="C2255" s="172" t="s">
        <v>215</v>
      </c>
      <c r="D2255" s="168">
        <v>0</v>
      </c>
    </row>
    <row r="2256" spans="1:4" ht="12" hidden="1" customHeight="1" outlineLevel="1">
      <c r="A2256" s="155"/>
      <c r="B2256" s="171" t="s">
        <v>216</v>
      </c>
      <c r="C2256" s="172" t="s">
        <v>217</v>
      </c>
      <c r="D2256" s="168">
        <v>0</v>
      </c>
    </row>
    <row r="2257" spans="1:4" ht="12" hidden="1" customHeight="1" outlineLevel="1">
      <c r="A2257" s="155" t="s">
        <v>156</v>
      </c>
      <c r="B2257" s="171" t="s">
        <v>218</v>
      </c>
      <c r="C2257" s="172" t="s">
        <v>219</v>
      </c>
      <c r="D2257" s="168">
        <v>0</v>
      </c>
    </row>
    <row r="2258" spans="1:4" ht="12" hidden="1" customHeight="1" outlineLevel="1">
      <c r="A2258" s="155"/>
      <c r="B2258" s="156">
        <v>7220</v>
      </c>
      <c r="C2258" s="172" t="s">
        <v>162</v>
      </c>
      <c r="D2258" s="168">
        <v>0</v>
      </c>
    </row>
    <row r="2259" spans="1:4" ht="12" hidden="1" customHeight="1" outlineLevel="1" collapsed="1">
      <c r="A2259" s="155"/>
      <c r="B2259" s="156">
        <v>7240</v>
      </c>
      <c r="C2259" s="172" t="s">
        <v>220</v>
      </c>
      <c r="D2259" s="168">
        <v>0</v>
      </c>
    </row>
    <row r="2260" spans="1:4" ht="12" hidden="1" customHeight="1" outlineLevel="1">
      <c r="A2260" s="155"/>
      <c r="B2260" s="156">
        <v>7260</v>
      </c>
      <c r="C2260" s="172" t="s">
        <v>221</v>
      </c>
      <c r="D2260" s="168">
        <v>0</v>
      </c>
    </row>
    <row r="2261" spans="1:4" ht="12" hidden="1" customHeight="1" outlineLevel="1">
      <c r="A2261" s="155"/>
      <c r="B2261" s="156">
        <v>7270</v>
      </c>
      <c r="C2261" s="172" t="s">
        <v>165</v>
      </c>
      <c r="D2261" s="168">
        <v>0</v>
      </c>
    </row>
    <row r="2262" spans="1:4" ht="12" customHeight="1" collapsed="1">
      <c r="A2262" s="155"/>
      <c r="B2262" s="173" t="s">
        <v>222</v>
      </c>
      <c r="C2262" s="174" t="s">
        <v>223</v>
      </c>
      <c r="D2262" s="168">
        <v>0</v>
      </c>
    </row>
    <row r="2263" spans="1:4" ht="12" hidden="1" customHeight="1" outlineLevel="1">
      <c r="A2263" s="155"/>
      <c r="B2263" s="173" t="s">
        <v>224</v>
      </c>
      <c r="C2263" s="175" t="s">
        <v>167</v>
      </c>
      <c r="D2263" s="168">
        <v>0</v>
      </c>
    </row>
    <row r="2264" spans="1:4" ht="12" hidden="1" customHeight="1" outlineLevel="1">
      <c r="A2264" s="155"/>
      <c r="B2264" s="177">
        <v>8000</v>
      </c>
      <c r="C2264" s="178" t="s">
        <v>168</v>
      </c>
      <c r="D2264" s="159">
        <f>SUM(D2265:D2266)</f>
        <v>0</v>
      </c>
    </row>
    <row r="2265" spans="1:4" ht="12" hidden="1" customHeight="1" outlineLevel="1">
      <c r="A2265" s="155" t="s">
        <v>81</v>
      </c>
      <c r="B2265" s="165">
        <v>8100</v>
      </c>
      <c r="C2265" s="180" t="s">
        <v>169</v>
      </c>
      <c r="D2265" s="203">
        <v>0</v>
      </c>
    </row>
    <row r="2266" spans="1:4" ht="12" hidden="1" customHeight="1" outlineLevel="1">
      <c r="A2266" s="155"/>
      <c r="B2266" s="165">
        <v>8900</v>
      </c>
      <c r="C2266" s="181" t="s">
        <v>225</v>
      </c>
      <c r="D2266" s="164">
        <v>0</v>
      </c>
    </row>
    <row r="2267" spans="1:4" ht="12" customHeight="1" collapsed="1">
      <c r="A2267" s="229">
        <v>10.6</v>
      </c>
      <c r="B2267" s="183"/>
      <c r="C2267" s="436" t="s">
        <v>319</v>
      </c>
      <c r="D2267" s="185">
        <f>D2268+D2285+D2306</f>
        <v>378500</v>
      </c>
    </row>
    <row r="2268" spans="1:4" ht="12" customHeight="1">
      <c r="A2268" s="148" t="s">
        <v>33</v>
      </c>
      <c r="B2268" s="149"/>
      <c r="C2268" s="150" t="s">
        <v>129</v>
      </c>
      <c r="D2268" s="151">
        <f>D2269+D2278+D2279+D2282+D2289+D2294+D2272</f>
        <v>378500</v>
      </c>
    </row>
    <row r="2269" spans="1:4" ht="12" hidden="1" customHeight="1" outlineLevel="1">
      <c r="A2269" s="148" t="s">
        <v>130</v>
      </c>
      <c r="B2269" s="152">
        <v>1000</v>
      </c>
      <c r="C2269" s="153" t="s">
        <v>205</v>
      </c>
      <c r="D2269" s="154">
        <f>SUM(D2270:D2271)</f>
        <v>0</v>
      </c>
    </row>
    <row r="2270" spans="1:4" ht="12" hidden="1" customHeight="1" outlineLevel="1">
      <c r="A2270" s="155"/>
      <c r="B2270" s="156">
        <v>1100</v>
      </c>
      <c r="C2270" s="132" t="s">
        <v>132</v>
      </c>
      <c r="D2270" s="133"/>
    </row>
    <row r="2271" spans="1:4" ht="12" hidden="1" customHeight="1" outlineLevel="1">
      <c r="A2271" s="155"/>
      <c r="B2271" s="156">
        <v>1200</v>
      </c>
      <c r="C2271" s="141" t="s">
        <v>133</v>
      </c>
      <c r="D2271" s="133"/>
    </row>
    <row r="2272" spans="1:4" ht="12" hidden="1" customHeight="1" outlineLevel="1">
      <c r="A2272" s="155"/>
      <c r="B2272" s="157">
        <v>2000</v>
      </c>
      <c r="C2272" s="158" t="s">
        <v>206</v>
      </c>
      <c r="D2272" s="159">
        <f>SUM(D2273:D2277)</f>
        <v>0</v>
      </c>
    </row>
    <row r="2273" spans="1:4" ht="12" hidden="1" customHeight="1" outlineLevel="1">
      <c r="A2273" s="155"/>
      <c r="B2273" s="156">
        <v>2100</v>
      </c>
      <c r="C2273" s="132" t="s">
        <v>134</v>
      </c>
      <c r="D2273" s="133"/>
    </row>
    <row r="2274" spans="1:4" ht="12" hidden="1" customHeight="1" outlineLevel="1">
      <c r="A2274" s="155"/>
      <c r="B2274" s="156">
        <v>2200</v>
      </c>
      <c r="C2274" s="132" t="s">
        <v>135</v>
      </c>
      <c r="D2274" s="133"/>
    </row>
    <row r="2275" spans="1:4" ht="12" hidden="1" customHeight="1" outlineLevel="1">
      <c r="A2275" s="155"/>
      <c r="B2275" s="156">
        <v>2300</v>
      </c>
      <c r="C2275" s="132" t="s">
        <v>136</v>
      </c>
      <c r="D2275" s="133"/>
    </row>
    <row r="2276" spans="1:4" ht="12" hidden="1" customHeight="1" outlineLevel="1">
      <c r="A2276" s="155"/>
      <c r="B2276" s="156">
        <v>2400</v>
      </c>
      <c r="C2276" s="160" t="s">
        <v>207</v>
      </c>
      <c r="D2276" s="133"/>
    </row>
    <row r="2277" spans="1:4" ht="12" hidden="1" customHeight="1" outlineLevel="1">
      <c r="A2277" s="155"/>
      <c r="B2277" s="156">
        <v>2500</v>
      </c>
      <c r="C2277" s="160" t="s">
        <v>138</v>
      </c>
      <c r="D2277" s="133"/>
    </row>
    <row r="2278" spans="1:4" ht="12" hidden="1" customHeight="1" outlineLevel="1">
      <c r="A2278" s="155"/>
      <c r="B2278" s="127">
        <v>2275</v>
      </c>
      <c r="C2278" s="161" t="s">
        <v>108</v>
      </c>
      <c r="D2278" s="154"/>
    </row>
    <row r="2279" spans="1:4" ht="12" hidden="1" customHeight="1" outlineLevel="1">
      <c r="A2279" s="155" t="s">
        <v>139</v>
      </c>
      <c r="B2279" s="127">
        <v>3000</v>
      </c>
      <c r="C2279" s="162" t="s">
        <v>140</v>
      </c>
      <c r="D2279" s="159">
        <f>SUM(D2280:D2281)</f>
        <v>0</v>
      </c>
    </row>
    <row r="2280" spans="1:4" ht="12" hidden="1" customHeight="1" outlineLevel="1">
      <c r="A2280" s="155"/>
      <c r="B2280" s="156">
        <v>3200</v>
      </c>
      <c r="C2280" s="163" t="s">
        <v>208</v>
      </c>
      <c r="D2280" s="168"/>
    </row>
    <row r="2281" spans="1:4" ht="12" hidden="1" customHeight="1" outlineLevel="1">
      <c r="A2281" s="155"/>
      <c r="B2281" s="165">
        <v>3300</v>
      </c>
      <c r="C2281" s="166" t="s">
        <v>142</v>
      </c>
      <c r="D2281" s="202"/>
    </row>
    <row r="2282" spans="1:4" ht="12" hidden="1" customHeight="1" outlineLevel="1">
      <c r="A2282" s="155" t="s">
        <v>143</v>
      </c>
      <c r="B2282" s="127">
        <v>4000</v>
      </c>
      <c r="C2282" s="167" t="s">
        <v>144</v>
      </c>
      <c r="D2282" s="159">
        <f>SUM(D2283:D2284)</f>
        <v>0</v>
      </c>
    </row>
    <row r="2283" spans="1:4" ht="12" hidden="1" customHeight="1" outlineLevel="1">
      <c r="A2283" s="155"/>
      <c r="B2283" s="156">
        <v>4200</v>
      </c>
      <c r="C2283" s="132" t="s">
        <v>145</v>
      </c>
      <c r="D2283" s="168"/>
    </row>
    <row r="2284" spans="1:4" ht="12" hidden="1" customHeight="1" outlineLevel="1">
      <c r="A2284" s="155"/>
      <c r="B2284" s="156">
        <v>4300</v>
      </c>
      <c r="C2284" s="132" t="s">
        <v>146</v>
      </c>
      <c r="D2284" s="168"/>
    </row>
    <row r="2285" spans="1:4" ht="12" hidden="1" customHeight="1" outlineLevel="1">
      <c r="A2285" s="155" t="s">
        <v>147</v>
      </c>
      <c r="B2285" s="127">
        <v>5000</v>
      </c>
      <c r="C2285" s="128" t="s">
        <v>148</v>
      </c>
      <c r="D2285" s="159">
        <f>SUM(D2286:D2288)</f>
        <v>0</v>
      </c>
    </row>
    <row r="2286" spans="1:4" ht="12" hidden="1" customHeight="1" outlineLevel="1">
      <c r="A2286" s="155"/>
      <c r="B2286" s="156">
        <v>5100</v>
      </c>
      <c r="C2286" s="132" t="s">
        <v>149</v>
      </c>
      <c r="D2286" s="168"/>
    </row>
    <row r="2287" spans="1:4" ht="12" hidden="1" customHeight="1" outlineLevel="1">
      <c r="A2287" s="155"/>
      <c r="B2287" s="156">
        <v>5200</v>
      </c>
      <c r="C2287" s="132" t="s">
        <v>150</v>
      </c>
      <c r="D2287" s="168"/>
    </row>
    <row r="2288" spans="1:4" ht="12" hidden="1" customHeight="1" outlineLevel="1">
      <c r="A2288" s="155"/>
      <c r="B2288" s="169">
        <v>5300</v>
      </c>
      <c r="C2288" s="140" t="s">
        <v>151</v>
      </c>
      <c r="D2288" s="168"/>
    </row>
    <row r="2289" spans="1:4" ht="12" customHeight="1" collapsed="1">
      <c r="A2289" s="155" t="s">
        <v>139</v>
      </c>
      <c r="B2289" s="127">
        <v>6000</v>
      </c>
      <c r="C2289" s="128" t="s">
        <v>152</v>
      </c>
      <c r="D2289" s="159">
        <f>SUM(D2290:D2292)</f>
        <v>378500</v>
      </c>
    </row>
    <row r="2290" spans="1:4" ht="12" customHeight="1">
      <c r="A2290" s="155"/>
      <c r="B2290" s="156">
        <v>6200</v>
      </c>
      <c r="C2290" s="132" t="s">
        <v>153</v>
      </c>
      <c r="D2290" s="168">
        <v>18000</v>
      </c>
    </row>
    <row r="2291" spans="1:4" ht="12" customHeight="1">
      <c r="A2291" s="155"/>
      <c r="B2291" s="156">
        <v>6300</v>
      </c>
      <c r="C2291" s="132" t="s">
        <v>154</v>
      </c>
      <c r="D2291" s="168">
        <v>110500</v>
      </c>
    </row>
    <row r="2292" spans="1:4" ht="12" customHeight="1" collapsed="1">
      <c r="A2292" s="155"/>
      <c r="B2292" s="156">
        <v>6400</v>
      </c>
      <c r="C2292" s="141" t="s">
        <v>155</v>
      </c>
      <c r="D2292" s="168">
        <v>250000</v>
      </c>
    </row>
    <row r="2293" spans="1:4" ht="12" customHeight="1">
      <c r="A2293" s="155"/>
      <c r="B2293" s="156">
        <v>6500</v>
      </c>
      <c r="C2293" s="170" t="s">
        <v>209</v>
      </c>
      <c r="D2293" s="168"/>
    </row>
    <row r="2294" spans="1:4" ht="12" hidden="1" customHeight="1" outlineLevel="1">
      <c r="A2294" s="155" t="s">
        <v>156</v>
      </c>
      <c r="B2294" s="127">
        <v>7000</v>
      </c>
      <c r="C2294" s="128" t="s">
        <v>157</v>
      </c>
      <c r="D2294" s="129">
        <f>SUM(D2295:D2305)</f>
        <v>0</v>
      </c>
    </row>
    <row r="2295" spans="1:4" ht="12" hidden="1" customHeight="1" outlineLevel="1">
      <c r="A2295" s="155"/>
      <c r="B2295" s="171" t="s">
        <v>210</v>
      </c>
      <c r="C2295" s="172" t="s">
        <v>211</v>
      </c>
      <c r="D2295" s="168"/>
    </row>
    <row r="2296" spans="1:4" ht="12" hidden="1" customHeight="1" outlineLevel="1">
      <c r="A2296" s="155"/>
      <c r="B2296" s="171" t="s">
        <v>212</v>
      </c>
      <c r="C2296" s="172" t="s">
        <v>213</v>
      </c>
      <c r="D2296" s="168"/>
    </row>
    <row r="2297" spans="1:4" ht="12" hidden="1" customHeight="1" outlineLevel="1">
      <c r="A2297" s="155"/>
      <c r="B2297" s="171" t="s">
        <v>214</v>
      </c>
      <c r="C2297" s="172" t="s">
        <v>215</v>
      </c>
      <c r="D2297" s="168"/>
    </row>
    <row r="2298" spans="1:4" ht="12" hidden="1" customHeight="1" outlineLevel="1">
      <c r="A2298" s="155"/>
      <c r="B2298" s="171" t="s">
        <v>216</v>
      </c>
      <c r="C2298" s="172" t="s">
        <v>217</v>
      </c>
      <c r="D2298" s="168"/>
    </row>
    <row r="2299" spans="1:4" ht="12" hidden="1" customHeight="1" outlineLevel="1">
      <c r="A2299" s="155"/>
      <c r="B2299" s="171" t="s">
        <v>218</v>
      </c>
      <c r="C2299" s="172" t="s">
        <v>219</v>
      </c>
      <c r="D2299" s="168"/>
    </row>
    <row r="2300" spans="1:4" ht="12" hidden="1" customHeight="1" outlineLevel="1">
      <c r="A2300" s="155"/>
      <c r="B2300" s="156">
        <v>7220</v>
      </c>
      <c r="C2300" s="172" t="s">
        <v>162</v>
      </c>
      <c r="D2300" s="168"/>
    </row>
    <row r="2301" spans="1:4" ht="12" hidden="1" customHeight="1" outlineLevel="1">
      <c r="A2301" s="155"/>
      <c r="B2301" s="156">
        <v>7240</v>
      </c>
      <c r="C2301" s="172" t="s">
        <v>220</v>
      </c>
      <c r="D2301" s="168"/>
    </row>
    <row r="2302" spans="1:4" ht="12" hidden="1" customHeight="1" outlineLevel="1">
      <c r="A2302" s="155"/>
      <c r="B2302" s="156">
        <v>7260</v>
      </c>
      <c r="C2302" s="172" t="s">
        <v>221</v>
      </c>
      <c r="D2302" s="168"/>
    </row>
    <row r="2303" spans="1:4" ht="12" hidden="1" customHeight="1" outlineLevel="1">
      <c r="A2303" s="155"/>
      <c r="B2303" s="156">
        <v>7270</v>
      </c>
      <c r="C2303" s="172" t="s">
        <v>165</v>
      </c>
      <c r="D2303" s="168"/>
    </row>
    <row r="2304" spans="1:4" ht="12" hidden="1" customHeight="1" outlineLevel="1">
      <c r="A2304" s="155"/>
      <c r="B2304" s="173" t="s">
        <v>222</v>
      </c>
      <c r="C2304" s="174" t="s">
        <v>223</v>
      </c>
      <c r="D2304" s="168"/>
    </row>
    <row r="2305" spans="1:4" ht="12" hidden="1" customHeight="1" outlineLevel="1">
      <c r="A2305" s="155"/>
      <c r="B2305" s="173" t="s">
        <v>224</v>
      </c>
      <c r="C2305" s="175" t="s">
        <v>167</v>
      </c>
      <c r="D2305" s="168"/>
    </row>
    <row r="2306" spans="1:4" ht="12" hidden="1" customHeight="1" outlineLevel="1">
      <c r="A2306" s="155"/>
      <c r="B2306" s="177">
        <v>8000</v>
      </c>
      <c r="C2306" s="178" t="s">
        <v>168</v>
      </c>
      <c r="D2306" s="159">
        <f>SUM(D2307:D2308)</f>
        <v>0</v>
      </c>
    </row>
    <row r="2307" spans="1:4" ht="12" hidden="1" customHeight="1" outlineLevel="1">
      <c r="A2307" s="155" t="s">
        <v>81</v>
      </c>
      <c r="B2307" s="165">
        <v>8100</v>
      </c>
      <c r="C2307" s="180" t="s">
        <v>169</v>
      </c>
      <c r="D2307" s="203"/>
    </row>
    <row r="2308" spans="1:4" ht="12" hidden="1" customHeight="1" outlineLevel="1">
      <c r="A2308" s="155"/>
      <c r="B2308" s="165">
        <v>8900</v>
      </c>
      <c r="C2308" s="181" t="s">
        <v>225</v>
      </c>
      <c r="D2308" s="164"/>
    </row>
    <row r="2309" spans="1:4" ht="12" customHeight="1" collapsed="1">
      <c r="A2309" s="229">
        <v>10.9</v>
      </c>
      <c r="B2309" s="183"/>
      <c r="C2309" s="184" t="s">
        <v>320</v>
      </c>
      <c r="D2309" s="185">
        <f>D2310+D2327+D2348</f>
        <v>2532530</v>
      </c>
    </row>
    <row r="2310" spans="1:4" ht="12" customHeight="1">
      <c r="A2310" s="148" t="s">
        <v>33</v>
      </c>
      <c r="B2310" s="149"/>
      <c r="C2310" s="150" t="s">
        <v>129</v>
      </c>
      <c r="D2310" s="151">
        <f>D2311+D2320+D2321+D2324+D2331+D2336+D2314</f>
        <v>1204160</v>
      </c>
    </row>
    <row r="2311" spans="1:4" ht="12" customHeight="1">
      <c r="A2311" s="148" t="s">
        <v>130</v>
      </c>
      <c r="B2311" s="152">
        <v>1000</v>
      </c>
      <c r="C2311" s="153" t="s">
        <v>205</v>
      </c>
      <c r="D2311" s="154">
        <f>SUM(D2312:D2313)</f>
        <v>387583</v>
      </c>
    </row>
    <row r="2312" spans="1:4" ht="12" customHeight="1">
      <c r="A2312" s="155"/>
      <c r="B2312" s="156">
        <v>1100</v>
      </c>
      <c r="C2312" s="132" t="s">
        <v>132</v>
      </c>
      <c r="D2312" s="133">
        <v>301009</v>
      </c>
    </row>
    <row r="2313" spans="1:4" ht="12" customHeight="1">
      <c r="A2313" s="155"/>
      <c r="B2313" s="156">
        <v>1200</v>
      </c>
      <c r="C2313" s="141" t="s">
        <v>133</v>
      </c>
      <c r="D2313" s="133">
        <v>86574</v>
      </c>
    </row>
    <row r="2314" spans="1:4" ht="12" customHeight="1">
      <c r="A2314" s="155"/>
      <c r="B2314" s="157">
        <v>2000</v>
      </c>
      <c r="C2314" s="158" t="s">
        <v>206</v>
      </c>
      <c r="D2314" s="159">
        <f>SUM(D2315:D2319)</f>
        <v>85057</v>
      </c>
    </row>
    <row r="2315" spans="1:4" ht="12" customHeight="1">
      <c r="A2315" s="155"/>
      <c r="B2315" s="156">
        <v>2100</v>
      </c>
      <c r="C2315" s="132" t="s">
        <v>134</v>
      </c>
      <c r="D2315" s="133">
        <v>200</v>
      </c>
    </row>
    <row r="2316" spans="1:4" ht="12" customHeight="1">
      <c r="A2316" s="155"/>
      <c r="B2316" s="156">
        <v>2200</v>
      </c>
      <c r="C2316" s="132" t="s">
        <v>135</v>
      </c>
      <c r="D2316" s="133">
        <v>68606</v>
      </c>
    </row>
    <row r="2317" spans="1:4" ht="12" customHeight="1">
      <c r="A2317" s="155"/>
      <c r="B2317" s="156">
        <v>2300</v>
      </c>
      <c r="C2317" s="132" t="s">
        <v>136</v>
      </c>
      <c r="D2317" s="133">
        <v>11941</v>
      </c>
    </row>
    <row r="2318" spans="1:4" ht="12" hidden="1" customHeight="1" outlineLevel="1">
      <c r="A2318" s="155"/>
      <c r="B2318" s="156">
        <v>2400</v>
      </c>
      <c r="C2318" s="160" t="s">
        <v>207</v>
      </c>
      <c r="D2318" s="133">
        <v>0</v>
      </c>
    </row>
    <row r="2319" spans="1:4" ht="12" customHeight="1" collapsed="1">
      <c r="A2319" s="155"/>
      <c r="B2319" s="156">
        <v>2500</v>
      </c>
      <c r="C2319" s="160" t="s">
        <v>138</v>
      </c>
      <c r="D2319" s="133">
        <v>4310</v>
      </c>
    </row>
    <row r="2320" spans="1:4" ht="12" hidden="1" customHeight="1" outlineLevel="1">
      <c r="A2320" s="155"/>
      <c r="B2320" s="127">
        <v>2275</v>
      </c>
      <c r="C2320" s="161" t="s">
        <v>108</v>
      </c>
      <c r="D2320" s="154"/>
    </row>
    <row r="2321" spans="1:4" ht="12" customHeight="1" collapsed="1">
      <c r="A2321" s="155" t="s">
        <v>139</v>
      </c>
      <c r="B2321" s="127">
        <v>3000</v>
      </c>
      <c r="C2321" s="162" t="s">
        <v>140</v>
      </c>
      <c r="D2321" s="159">
        <f>SUM(D2322:D2323)</f>
        <v>24346</v>
      </c>
    </row>
    <row r="2322" spans="1:4" ht="12" customHeight="1">
      <c r="A2322" s="155"/>
      <c r="B2322" s="156">
        <v>3200</v>
      </c>
      <c r="C2322" s="163" t="s">
        <v>208</v>
      </c>
      <c r="D2322" s="168">
        <v>24346</v>
      </c>
    </row>
    <row r="2323" spans="1:4" ht="12" hidden="1" customHeight="1" outlineLevel="1">
      <c r="A2323" s="155"/>
      <c r="B2323" s="165">
        <v>3300</v>
      </c>
      <c r="C2323" s="166" t="s">
        <v>142</v>
      </c>
      <c r="D2323" s="202"/>
    </row>
    <row r="2324" spans="1:4" ht="12" hidden="1" customHeight="1" outlineLevel="1">
      <c r="A2324" s="155" t="s">
        <v>143</v>
      </c>
      <c r="B2324" s="127">
        <v>4000</v>
      </c>
      <c r="C2324" s="167" t="s">
        <v>144</v>
      </c>
      <c r="D2324" s="159">
        <f>SUM(D2325:D2326)</f>
        <v>0</v>
      </c>
    </row>
    <row r="2325" spans="1:4" ht="12" hidden="1" customHeight="1" outlineLevel="1">
      <c r="A2325" s="155"/>
      <c r="B2325" s="156">
        <v>4200</v>
      </c>
      <c r="C2325" s="132" t="s">
        <v>145</v>
      </c>
      <c r="D2325" s="168"/>
    </row>
    <row r="2326" spans="1:4" ht="12" hidden="1" customHeight="1" outlineLevel="1">
      <c r="A2326" s="155"/>
      <c r="B2326" s="156">
        <v>4300</v>
      </c>
      <c r="C2326" s="132" t="s">
        <v>146</v>
      </c>
      <c r="D2326" s="168"/>
    </row>
    <row r="2327" spans="1:4" ht="12" customHeight="1" collapsed="1">
      <c r="A2327" s="155"/>
      <c r="B2327" s="127">
        <v>5000</v>
      </c>
      <c r="C2327" s="128" t="s">
        <v>148</v>
      </c>
      <c r="D2327" s="159">
        <f>SUM(D2328:D2330)</f>
        <v>1328370</v>
      </c>
    </row>
    <row r="2328" spans="1:4" ht="12" hidden="1" customHeight="1" outlineLevel="1">
      <c r="A2328" s="155"/>
      <c r="B2328" s="156">
        <v>5100</v>
      </c>
      <c r="C2328" s="132" t="s">
        <v>149</v>
      </c>
      <c r="D2328" s="168">
        <v>0</v>
      </c>
    </row>
    <row r="2329" spans="1:4" ht="12" customHeight="1" collapsed="1">
      <c r="A2329" s="155"/>
      <c r="B2329" s="156">
        <v>5200</v>
      </c>
      <c r="C2329" s="132" t="s">
        <v>150</v>
      </c>
      <c r="D2329" s="168">
        <v>1328370</v>
      </c>
    </row>
    <row r="2330" spans="1:4" ht="12" hidden="1" customHeight="1" outlineLevel="1">
      <c r="A2330" s="155"/>
      <c r="B2330" s="169">
        <v>5300</v>
      </c>
      <c r="C2330" s="140" t="s">
        <v>151</v>
      </c>
      <c r="D2330" s="168"/>
    </row>
    <row r="2331" spans="1:4" ht="12" customHeight="1" collapsed="1">
      <c r="A2331" s="155"/>
      <c r="B2331" s="127">
        <v>6000</v>
      </c>
      <c r="C2331" s="128" t="s">
        <v>152</v>
      </c>
      <c r="D2331" s="159">
        <f>SUM(D2332:D2334)</f>
        <v>707174</v>
      </c>
    </row>
    <row r="2332" spans="1:4" ht="12" customHeight="1">
      <c r="A2332" s="155"/>
      <c r="B2332" s="156">
        <v>6200</v>
      </c>
      <c r="C2332" s="132" t="s">
        <v>153</v>
      </c>
      <c r="D2332" s="168">
        <v>75412</v>
      </c>
    </row>
    <row r="2333" spans="1:4" ht="12" hidden="1" customHeight="1" outlineLevel="1">
      <c r="A2333" s="155" t="s">
        <v>147</v>
      </c>
      <c r="B2333" s="156">
        <v>6300</v>
      </c>
      <c r="C2333" s="132" t="s">
        <v>154</v>
      </c>
      <c r="D2333" s="168">
        <v>0</v>
      </c>
    </row>
    <row r="2334" spans="1:4" ht="12" customHeight="1" collapsed="1">
      <c r="A2334" s="155"/>
      <c r="B2334" s="156">
        <v>6400</v>
      </c>
      <c r="C2334" s="141" t="s">
        <v>155</v>
      </c>
      <c r="D2334" s="168">
        <v>631762</v>
      </c>
    </row>
    <row r="2335" spans="1:4" ht="12" hidden="1" customHeight="1" outlineLevel="1">
      <c r="A2335" s="155"/>
      <c r="B2335" s="156">
        <v>6500</v>
      </c>
      <c r="C2335" s="170" t="s">
        <v>209</v>
      </c>
      <c r="D2335" s="168"/>
    </row>
    <row r="2336" spans="1:4" ht="12" hidden="1" customHeight="1" outlineLevel="1">
      <c r="A2336" s="155"/>
      <c r="B2336" s="127">
        <v>7000</v>
      </c>
      <c r="C2336" s="128" t="s">
        <v>157</v>
      </c>
      <c r="D2336" s="129">
        <f>SUM(D2337:D2347)</f>
        <v>0</v>
      </c>
    </row>
    <row r="2337" spans="1:5" ht="12" hidden="1" customHeight="1" outlineLevel="1">
      <c r="A2337" s="155"/>
      <c r="B2337" s="171" t="s">
        <v>210</v>
      </c>
      <c r="C2337" s="172" t="s">
        <v>211</v>
      </c>
      <c r="D2337" s="168">
        <v>0</v>
      </c>
    </row>
    <row r="2338" spans="1:5" ht="12" hidden="1" customHeight="1" outlineLevel="1">
      <c r="A2338" s="155" t="s">
        <v>139</v>
      </c>
      <c r="B2338" s="171" t="s">
        <v>212</v>
      </c>
      <c r="C2338" s="172" t="s">
        <v>213</v>
      </c>
      <c r="D2338" s="168">
        <v>0</v>
      </c>
    </row>
    <row r="2339" spans="1:5" ht="12" hidden="1" customHeight="1" outlineLevel="1">
      <c r="A2339" s="155"/>
      <c r="B2339" s="171" t="s">
        <v>214</v>
      </c>
      <c r="C2339" s="172" t="s">
        <v>215</v>
      </c>
      <c r="D2339" s="168">
        <v>0</v>
      </c>
    </row>
    <row r="2340" spans="1:5" ht="12" hidden="1" customHeight="1" outlineLevel="1">
      <c r="A2340" s="155"/>
      <c r="B2340" s="171" t="s">
        <v>216</v>
      </c>
      <c r="C2340" s="172" t="s">
        <v>217</v>
      </c>
      <c r="D2340" s="168">
        <v>0</v>
      </c>
    </row>
    <row r="2341" spans="1:5" ht="12" hidden="1" customHeight="1" outlineLevel="1">
      <c r="A2341" s="155"/>
      <c r="B2341" s="171" t="s">
        <v>218</v>
      </c>
      <c r="C2341" s="172" t="s">
        <v>219</v>
      </c>
      <c r="D2341" s="168">
        <v>0</v>
      </c>
    </row>
    <row r="2342" spans="1:5" ht="12" hidden="1" customHeight="1" outlineLevel="1">
      <c r="A2342" s="155" t="s">
        <v>156</v>
      </c>
      <c r="B2342" s="156">
        <v>7220</v>
      </c>
      <c r="C2342" s="172" t="s">
        <v>162</v>
      </c>
      <c r="D2342" s="168">
        <v>0</v>
      </c>
    </row>
    <row r="2343" spans="1:5" ht="12" hidden="1" customHeight="1" outlineLevel="1">
      <c r="A2343" s="155"/>
      <c r="B2343" s="156">
        <v>7240</v>
      </c>
      <c r="C2343" s="172" t="s">
        <v>220</v>
      </c>
      <c r="D2343" s="168">
        <v>0</v>
      </c>
    </row>
    <row r="2344" spans="1:5" ht="12" hidden="1" customHeight="1" outlineLevel="1">
      <c r="A2344" s="155"/>
      <c r="B2344" s="156">
        <v>7260</v>
      </c>
      <c r="C2344" s="172" t="s">
        <v>221</v>
      </c>
      <c r="D2344" s="168">
        <v>0</v>
      </c>
    </row>
    <row r="2345" spans="1:5" ht="12" hidden="1" customHeight="1" outlineLevel="1">
      <c r="A2345" s="155"/>
      <c r="B2345" s="156">
        <v>7270</v>
      </c>
      <c r="C2345" s="172" t="s">
        <v>165</v>
      </c>
      <c r="D2345" s="168">
        <v>0</v>
      </c>
    </row>
    <row r="2346" spans="1:5" ht="12" hidden="1" customHeight="1" outlineLevel="1">
      <c r="A2346" s="155"/>
      <c r="B2346" s="173" t="s">
        <v>222</v>
      </c>
      <c r="C2346" s="174" t="s">
        <v>223</v>
      </c>
      <c r="D2346" s="168">
        <v>0</v>
      </c>
    </row>
    <row r="2347" spans="1:5" ht="12" hidden="1" customHeight="1" outlineLevel="1">
      <c r="A2347" s="155"/>
      <c r="B2347" s="173" t="s">
        <v>224</v>
      </c>
      <c r="C2347" s="175" t="s">
        <v>167</v>
      </c>
      <c r="D2347" s="168">
        <v>0</v>
      </c>
    </row>
    <row r="2348" spans="1:5" ht="12" hidden="1" customHeight="1" outlineLevel="1">
      <c r="A2348" s="155"/>
      <c r="B2348" s="177">
        <v>8000</v>
      </c>
      <c r="C2348" s="178" t="s">
        <v>168</v>
      </c>
      <c r="D2348" s="159">
        <f>SUM(D2349:D2350)</f>
        <v>0</v>
      </c>
    </row>
    <row r="2349" spans="1:5" ht="12" hidden="1" customHeight="1" outlineLevel="1">
      <c r="A2349" s="155"/>
      <c r="B2349" s="165">
        <v>8100</v>
      </c>
      <c r="C2349" s="180" t="s">
        <v>169</v>
      </c>
      <c r="D2349" s="168">
        <v>0</v>
      </c>
    </row>
    <row r="2350" spans="1:5" ht="12" hidden="1" customHeight="1" outlineLevel="1">
      <c r="A2350" s="155" t="s">
        <v>81</v>
      </c>
      <c r="B2350" s="165">
        <v>8900</v>
      </c>
      <c r="C2350" s="181" t="s">
        <v>225</v>
      </c>
      <c r="D2350" s="164">
        <v>0</v>
      </c>
    </row>
    <row r="2351" spans="1:5" ht="17.100000000000001" customHeight="1" collapsed="1">
      <c r="A2351" s="230"/>
      <c r="B2351" s="231" t="s">
        <v>128</v>
      </c>
      <c r="C2351" s="232"/>
      <c r="D2351" s="144" t="e">
        <f>D2352+D2369+D2390</f>
        <v>#REF!</v>
      </c>
      <c r="E2351" s="113"/>
    </row>
    <row r="2352" spans="1:5" ht="12" customHeight="1">
      <c r="A2352" s="148" t="s">
        <v>33</v>
      </c>
      <c r="B2352" s="149"/>
      <c r="C2352" s="150" t="s">
        <v>129</v>
      </c>
      <c r="D2352" s="151">
        <f>D2353+D2362+D2363+D2366+D2373+D2378+D2356</f>
        <v>35280164</v>
      </c>
      <c r="E2352" s="233"/>
    </row>
    <row r="2353" spans="1:5" ht="12" customHeight="1">
      <c r="A2353" s="148" t="s">
        <v>130</v>
      </c>
      <c r="B2353" s="152">
        <v>1000</v>
      </c>
      <c r="C2353" s="153" t="s">
        <v>205</v>
      </c>
      <c r="D2353" s="154">
        <f>SUM(D2354:D2355)</f>
        <v>20494487</v>
      </c>
      <c r="E2353" s="233"/>
    </row>
    <row r="2354" spans="1:5" ht="12" customHeight="1">
      <c r="A2354" s="155"/>
      <c r="B2354" s="156">
        <v>1100</v>
      </c>
      <c r="C2354" s="132" t="s">
        <v>132</v>
      </c>
      <c r="D2354" s="133">
        <f>D56+D341+D544+D796+D969+D1180+D1306+D1726+D2145</f>
        <v>16074406</v>
      </c>
      <c r="E2354" s="113"/>
    </row>
    <row r="2355" spans="1:5" ht="12" customHeight="1">
      <c r="A2355" s="155"/>
      <c r="B2355" s="156">
        <v>1200</v>
      </c>
      <c r="C2355" s="141" t="s">
        <v>133</v>
      </c>
      <c r="D2355" s="133">
        <f>D57+D342+D545+D797+D970+D1181+D1307+D1727+D2146</f>
        <v>4420081</v>
      </c>
      <c r="E2355" s="113"/>
    </row>
    <row r="2356" spans="1:5" ht="12" customHeight="1">
      <c r="A2356" s="155"/>
      <c r="B2356" s="157">
        <v>2000</v>
      </c>
      <c r="C2356" s="158" t="s">
        <v>206</v>
      </c>
      <c r="D2356" s="159">
        <f>SUM(D2357:D2361)</f>
        <v>10317029</v>
      </c>
      <c r="E2356" s="113"/>
    </row>
    <row r="2357" spans="1:5" ht="12" customHeight="1">
      <c r="A2357" s="155"/>
      <c r="B2357" s="156">
        <v>2100</v>
      </c>
      <c r="C2357" s="132" t="s">
        <v>134</v>
      </c>
      <c r="D2357" s="133">
        <f>D59+D344+D547+D799+D972+D1183+D1309+D1729+D2148</f>
        <v>87264</v>
      </c>
      <c r="E2357" s="113"/>
    </row>
    <row r="2358" spans="1:5" ht="12" customHeight="1">
      <c r="A2358" s="155"/>
      <c r="B2358" s="156">
        <v>2200</v>
      </c>
      <c r="C2358" s="132" t="s">
        <v>135</v>
      </c>
      <c r="D2358" s="133">
        <f>D60+D345+D548+D800+D973+D1184+D1310+D1730+D2149</f>
        <v>7313422</v>
      </c>
      <c r="E2358" s="459"/>
    </row>
    <row r="2359" spans="1:5" ht="12" customHeight="1">
      <c r="A2359" s="155"/>
      <c r="B2359" s="156">
        <v>2300</v>
      </c>
      <c r="C2359" s="132" t="s">
        <v>136</v>
      </c>
      <c r="D2359" s="133">
        <f>D61+D346+D549+D801+D974+D1185+D1311+D1731+D2150</f>
        <v>2838163</v>
      </c>
      <c r="E2359" s="459"/>
    </row>
    <row r="2360" spans="1:5" ht="12" customHeight="1">
      <c r="A2360" s="155"/>
      <c r="B2360" s="156">
        <v>2400</v>
      </c>
      <c r="C2360" s="160" t="s">
        <v>207</v>
      </c>
      <c r="D2360" s="133">
        <f>D62+D347+D550+D802+D975+D1186+D1312+D1732+D2151</f>
        <v>8522</v>
      </c>
      <c r="E2360" s="113"/>
    </row>
    <row r="2361" spans="1:5" ht="12" customHeight="1">
      <c r="A2361" s="155"/>
      <c r="B2361" s="156">
        <v>2500</v>
      </c>
      <c r="C2361" s="160" t="s">
        <v>138</v>
      </c>
      <c r="D2361" s="133">
        <f>D63+D348+D551+D803+D976+D1187+D1313+D1733+D2152</f>
        <v>69658</v>
      </c>
      <c r="E2361" s="113"/>
    </row>
    <row r="2362" spans="1:5" ht="12" customHeight="1">
      <c r="A2362" s="155"/>
      <c r="B2362" s="127">
        <v>2275</v>
      </c>
      <c r="C2362" s="161" t="s">
        <v>108</v>
      </c>
      <c r="D2362" s="154">
        <f>D64</f>
        <v>10000</v>
      </c>
      <c r="E2362" s="113"/>
    </row>
    <row r="2363" spans="1:5" ht="12" customHeight="1">
      <c r="A2363" s="155" t="s">
        <v>139</v>
      </c>
      <c r="B2363" s="127">
        <v>3000</v>
      </c>
      <c r="C2363" s="162" t="s">
        <v>140</v>
      </c>
      <c r="D2363" s="159">
        <f>SUM(D2364:D2365)</f>
        <v>2374963</v>
      </c>
      <c r="E2363" s="113"/>
    </row>
    <row r="2364" spans="1:5" ht="12" customHeight="1">
      <c r="A2364" s="155"/>
      <c r="B2364" s="156">
        <v>3200</v>
      </c>
      <c r="C2364" s="163" t="s">
        <v>208</v>
      </c>
      <c r="D2364" s="168">
        <f>D66+D351+D554+D806+D979+D1190+D1316+D1736+D2155</f>
        <v>2181603</v>
      </c>
      <c r="E2364" s="113"/>
    </row>
    <row r="2365" spans="1:5" ht="12" customHeight="1">
      <c r="A2365" s="155"/>
      <c r="B2365" s="165">
        <v>3300</v>
      </c>
      <c r="C2365" s="166" t="s">
        <v>142</v>
      </c>
      <c r="D2365" s="202">
        <f>D67+D352+D555+D807+D980+D1191+D1317+D1737+D2156</f>
        <v>193360</v>
      </c>
    </row>
    <row r="2366" spans="1:5" ht="12" customHeight="1">
      <c r="A2366" s="155" t="s">
        <v>143</v>
      </c>
      <c r="B2366" s="127">
        <v>4000</v>
      </c>
      <c r="C2366" s="167" t="s">
        <v>144</v>
      </c>
      <c r="D2366" s="159">
        <f>SUM(D2367:D2368)</f>
        <v>137512</v>
      </c>
    </row>
    <row r="2367" spans="1:5" ht="12" customHeight="1" outlineLevel="1">
      <c r="A2367" s="400"/>
      <c r="B2367" s="401">
        <v>4200</v>
      </c>
      <c r="C2367" s="402" t="s">
        <v>145</v>
      </c>
      <c r="D2367" s="410">
        <f>D69+D354+D557+D809+D982+D1193+D1319+D1739+D2158</f>
        <v>0</v>
      </c>
    </row>
    <row r="2368" spans="1:5" ht="12" customHeight="1">
      <c r="A2368" s="155"/>
      <c r="B2368" s="156">
        <v>4300</v>
      </c>
      <c r="C2368" s="132" t="s">
        <v>146</v>
      </c>
      <c r="D2368" s="168">
        <f>D70+D355+D558+D810+D983+D1194+D1320+D1740+D2159</f>
        <v>137512</v>
      </c>
    </row>
    <row r="2369" spans="1:4" ht="12" customHeight="1">
      <c r="A2369" s="155" t="s">
        <v>147</v>
      </c>
      <c r="B2369" s="127">
        <v>5000</v>
      </c>
      <c r="C2369" s="128" t="s">
        <v>148</v>
      </c>
      <c r="D2369" s="159" t="e">
        <f>SUM(D2370:D2372)</f>
        <v>#REF!</v>
      </c>
    </row>
    <row r="2370" spans="1:4" ht="12" customHeight="1">
      <c r="A2370" s="155"/>
      <c r="B2370" s="156">
        <v>5100</v>
      </c>
      <c r="C2370" s="132" t="s">
        <v>149</v>
      </c>
      <c r="D2370" s="168" t="e">
        <f>D72+D357+D560+D812+D985+D1196+D1322+D1742+D2161</f>
        <v>#REF!</v>
      </c>
    </row>
    <row r="2371" spans="1:4" ht="12" customHeight="1">
      <c r="A2371" s="155"/>
      <c r="B2371" s="156">
        <v>5200</v>
      </c>
      <c r="C2371" s="132" t="s">
        <v>150</v>
      </c>
      <c r="D2371" s="168">
        <f>D73+D358+D561+D813+D986+D1197+D1323+D1743+D2162</f>
        <v>27999733</v>
      </c>
    </row>
    <row r="2372" spans="1:4" ht="12" customHeight="1" outlineLevel="1">
      <c r="A2372" s="155"/>
      <c r="B2372" s="169">
        <v>5300</v>
      </c>
      <c r="C2372" s="140" t="s">
        <v>151</v>
      </c>
      <c r="D2372" s="168">
        <f>D74+D359+D562+D814+D987+D1198+D1324+D1744+D2163</f>
        <v>0</v>
      </c>
    </row>
    <row r="2373" spans="1:4" ht="12" customHeight="1">
      <c r="A2373" s="155" t="s">
        <v>139</v>
      </c>
      <c r="B2373" s="127">
        <v>6000</v>
      </c>
      <c r="C2373" s="128" t="s">
        <v>152</v>
      </c>
      <c r="D2373" s="159">
        <f>SUM(D2374:D2377)</f>
        <v>1441346</v>
      </c>
    </row>
    <row r="2374" spans="1:4" ht="12" customHeight="1">
      <c r="A2374" s="155"/>
      <c r="B2374" s="156">
        <v>6200</v>
      </c>
      <c r="C2374" s="132" t="s">
        <v>153</v>
      </c>
      <c r="D2374" s="168">
        <f>D76+D361+D564+D816+D989+D1200+D1326+D1746+D2165</f>
        <v>204237</v>
      </c>
    </row>
    <row r="2375" spans="1:4" ht="12" customHeight="1">
      <c r="A2375" s="155"/>
      <c r="B2375" s="156">
        <v>6300</v>
      </c>
      <c r="C2375" s="132" t="s">
        <v>154</v>
      </c>
      <c r="D2375" s="168">
        <f>D77+D362+D565+D817+D990+D1201+D1327+D1747+D2166</f>
        <v>153778</v>
      </c>
    </row>
    <row r="2376" spans="1:4" ht="12" customHeight="1">
      <c r="A2376" s="155"/>
      <c r="B2376" s="156">
        <v>6400</v>
      </c>
      <c r="C2376" s="141" t="s">
        <v>155</v>
      </c>
      <c r="D2376" s="168">
        <f>D78+D363+D566+D818+D991+D1202+D1328+D1748+D2167</f>
        <v>1082331</v>
      </c>
    </row>
    <row r="2377" spans="1:4" ht="12" customHeight="1">
      <c r="A2377" s="155"/>
      <c r="B2377" s="156">
        <v>6500</v>
      </c>
      <c r="C2377" s="170" t="s">
        <v>209</v>
      </c>
      <c r="D2377" s="168">
        <f>D79+D364+D567+D819+D992+D1203+D1329+D1749+D2168</f>
        <v>1000</v>
      </c>
    </row>
    <row r="2378" spans="1:4" ht="12" customHeight="1">
      <c r="A2378" s="155"/>
      <c r="B2378" s="127">
        <v>7000</v>
      </c>
      <c r="C2378" s="128" t="s">
        <v>157</v>
      </c>
      <c r="D2378" s="129">
        <f>SUM(D2379:D2389)</f>
        <v>504827</v>
      </c>
    </row>
    <row r="2379" spans="1:4" ht="12" customHeight="1">
      <c r="A2379" s="155" t="s">
        <v>156</v>
      </c>
      <c r="B2379" s="171" t="s">
        <v>210</v>
      </c>
      <c r="C2379" s="172" t="s">
        <v>211</v>
      </c>
      <c r="D2379" s="168">
        <f t="shared" ref="D2379:D2389" si="16">D81+D366+D569+D821+D994+D1205+D1331+D1751+D2170</f>
        <v>369927</v>
      </c>
    </row>
    <row r="2380" spans="1:4" ht="12" hidden="1" customHeight="1" outlineLevel="1">
      <c r="A2380" s="155"/>
      <c r="B2380" s="171" t="s">
        <v>212</v>
      </c>
      <c r="C2380" s="172" t="s">
        <v>213</v>
      </c>
      <c r="D2380" s="168">
        <f t="shared" si="16"/>
        <v>0</v>
      </c>
    </row>
    <row r="2381" spans="1:4" ht="14.25" hidden="1" customHeight="1" outlineLevel="1">
      <c r="A2381" s="155"/>
      <c r="B2381" s="171" t="s">
        <v>214</v>
      </c>
      <c r="C2381" s="172" t="s">
        <v>215</v>
      </c>
      <c r="D2381" s="168">
        <f t="shared" si="16"/>
        <v>0</v>
      </c>
    </row>
    <row r="2382" spans="1:4" ht="14.25" customHeight="1" collapsed="1">
      <c r="A2382" s="155"/>
      <c r="B2382" s="171" t="s">
        <v>216</v>
      </c>
      <c r="C2382" s="172" t="s">
        <v>217</v>
      </c>
      <c r="D2382" s="168">
        <f t="shared" si="16"/>
        <v>5355</v>
      </c>
    </row>
    <row r="2383" spans="1:4" ht="14.25" hidden="1" customHeight="1" outlineLevel="1">
      <c r="A2383" s="155"/>
      <c r="B2383" s="171" t="s">
        <v>218</v>
      </c>
      <c r="C2383" s="172" t="s">
        <v>219</v>
      </c>
      <c r="D2383" s="168">
        <f t="shared" si="16"/>
        <v>0</v>
      </c>
    </row>
    <row r="2384" spans="1:4" ht="14.25" hidden="1" customHeight="1" outlineLevel="1">
      <c r="A2384" s="155"/>
      <c r="B2384" s="156">
        <v>7220</v>
      </c>
      <c r="C2384" s="172" t="s">
        <v>162</v>
      </c>
      <c r="D2384" s="168">
        <f t="shared" si="16"/>
        <v>0</v>
      </c>
    </row>
    <row r="2385" spans="1:4" ht="14.25" customHeight="1" collapsed="1">
      <c r="A2385" s="155"/>
      <c r="B2385" s="156">
        <v>7240</v>
      </c>
      <c r="C2385" s="172" t="s">
        <v>220</v>
      </c>
      <c r="D2385" s="168">
        <f t="shared" si="16"/>
        <v>23045</v>
      </c>
    </row>
    <row r="2386" spans="1:4" ht="12" customHeight="1">
      <c r="A2386" s="155"/>
      <c r="B2386" s="156">
        <v>7260</v>
      </c>
      <c r="C2386" s="172" t="s">
        <v>221</v>
      </c>
      <c r="D2386" s="168">
        <f t="shared" si="16"/>
        <v>0</v>
      </c>
    </row>
    <row r="2387" spans="1:4" ht="12" customHeight="1">
      <c r="A2387" s="155"/>
      <c r="B2387" s="156">
        <v>7270</v>
      </c>
      <c r="C2387" s="172" t="s">
        <v>165</v>
      </c>
      <c r="D2387" s="168">
        <f t="shared" si="16"/>
        <v>106500</v>
      </c>
    </row>
    <row r="2388" spans="1:4" ht="12" hidden="1" customHeight="1" outlineLevel="1">
      <c r="A2388" s="155"/>
      <c r="B2388" s="173" t="s">
        <v>222</v>
      </c>
      <c r="C2388" s="174" t="s">
        <v>223</v>
      </c>
      <c r="D2388" s="168">
        <f t="shared" si="16"/>
        <v>0</v>
      </c>
    </row>
    <row r="2389" spans="1:4" ht="12" hidden="1" customHeight="1" outlineLevel="1">
      <c r="A2389" s="155"/>
      <c r="B2389" s="173" t="s">
        <v>224</v>
      </c>
      <c r="C2389" s="175" t="s">
        <v>167</v>
      </c>
      <c r="D2389" s="168">
        <f t="shared" si="16"/>
        <v>0</v>
      </c>
    </row>
    <row r="2390" spans="1:4" ht="12" hidden="1" customHeight="1" outlineLevel="1">
      <c r="A2390" s="155"/>
      <c r="B2390" s="177">
        <v>8000</v>
      </c>
      <c r="C2390" s="178" t="s">
        <v>168</v>
      </c>
      <c r="D2390" s="159">
        <f>SUM(D2391:D2392)</f>
        <v>0</v>
      </c>
    </row>
    <row r="2391" spans="1:4" ht="12" hidden="1" customHeight="1" outlineLevel="1">
      <c r="A2391" s="155"/>
      <c r="B2391" s="165">
        <v>8100</v>
      </c>
      <c r="C2391" s="180" t="s">
        <v>169</v>
      </c>
      <c r="D2391" s="168">
        <f>D93+D378+D581+D833+D1006+D1217+D1343+D1763+D2182</f>
        <v>0</v>
      </c>
    </row>
    <row r="2392" spans="1:4" ht="12" hidden="1" customHeight="1" outlineLevel="1">
      <c r="A2392" s="155"/>
      <c r="B2392" s="165">
        <v>8900</v>
      </c>
      <c r="C2392" s="181" t="s">
        <v>225</v>
      </c>
      <c r="D2392" s="164">
        <f>D94+D379+D582+D834+D1007+D1218+D1344+D1764+D2183</f>
        <v>0</v>
      </c>
    </row>
    <row r="2393" spans="1:4" ht="17.100000000000001" customHeight="1" collapsed="1">
      <c r="A2393" s="230"/>
      <c r="B2393" s="234"/>
      <c r="C2393" s="232" t="s">
        <v>321</v>
      </c>
      <c r="D2393" s="235">
        <f>D2394+D2397+D2400</f>
        <v>-12443707</v>
      </c>
    </row>
    <row r="2394" spans="1:4" ht="12" customHeight="1">
      <c r="A2394" s="155"/>
      <c r="B2394" s="127">
        <v>9700</v>
      </c>
      <c r="C2394" s="128" t="s">
        <v>174</v>
      </c>
      <c r="D2394" s="129">
        <f>SUM(D2395:D2396)</f>
        <v>-13731192</v>
      </c>
    </row>
    <row r="2395" spans="1:4" ht="12" customHeight="1">
      <c r="A2395" s="155"/>
      <c r="B2395" s="236" t="s">
        <v>176</v>
      </c>
      <c r="C2395" s="237" t="s">
        <v>177</v>
      </c>
      <c r="D2395" s="164">
        <v>-13731192</v>
      </c>
    </row>
    <row r="2396" spans="1:4" ht="12" hidden="1" customHeight="1" outlineLevel="1">
      <c r="A2396" s="155"/>
      <c r="B2396" s="236" t="s">
        <v>178</v>
      </c>
      <c r="C2396" s="237" t="s">
        <v>179</v>
      </c>
      <c r="D2396" s="164"/>
    </row>
    <row r="2397" spans="1:4" ht="12" customHeight="1" collapsed="1">
      <c r="A2397" s="238"/>
      <c r="B2397" s="127">
        <v>9800</v>
      </c>
      <c r="C2397" s="128" t="s">
        <v>180</v>
      </c>
      <c r="D2397" s="129">
        <f>SUM(D2398:D2399)</f>
        <v>1039014</v>
      </c>
    </row>
    <row r="2398" spans="1:4" ht="12" hidden="1" customHeight="1" outlineLevel="1">
      <c r="A2398" s="238"/>
      <c r="B2398" s="156">
        <v>9810</v>
      </c>
      <c r="C2398" s="132" t="s">
        <v>322</v>
      </c>
      <c r="D2398" s="164"/>
    </row>
    <row r="2399" spans="1:4" ht="12" customHeight="1" collapsed="1">
      <c r="A2399" s="238"/>
      <c r="B2399" s="156">
        <v>9820</v>
      </c>
      <c r="C2399" s="132" t="s">
        <v>323</v>
      </c>
      <c r="D2399" s="164">
        <v>1039014</v>
      </c>
    </row>
    <row r="2400" spans="1:4" ht="12" customHeight="1" collapsed="1">
      <c r="A2400" s="238"/>
      <c r="B2400" s="127">
        <v>9900</v>
      </c>
      <c r="C2400" s="128" t="s">
        <v>183</v>
      </c>
      <c r="D2400" s="129">
        <f>SUM(D2401:D2403)</f>
        <v>248471</v>
      </c>
    </row>
    <row r="2401" spans="1:5" ht="12" hidden="1" customHeight="1" outlineLevel="1">
      <c r="A2401" s="238"/>
      <c r="B2401" s="236" t="s">
        <v>184</v>
      </c>
      <c r="C2401" s="132" t="s">
        <v>185</v>
      </c>
      <c r="D2401" s="164"/>
    </row>
    <row r="2402" spans="1:5" ht="12" hidden="1" customHeight="1" outlineLevel="1">
      <c r="A2402" s="238"/>
      <c r="B2402" s="156">
        <v>9930</v>
      </c>
      <c r="C2402" s="141" t="s">
        <v>186</v>
      </c>
      <c r="D2402" s="164"/>
      <c r="E2402" s="113"/>
    </row>
    <row r="2403" spans="1:5" ht="12" customHeight="1" collapsed="1">
      <c r="A2403" s="238"/>
      <c r="B2403" s="239">
        <v>9950</v>
      </c>
      <c r="C2403" s="132" t="s">
        <v>188</v>
      </c>
      <c r="D2403" s="164">
        <v>248471</v>
      </c>
      <c r="E2403" s="113"/>
    </row>
    <row r="2404" spans="1:5" ht="17.100000000000001" customHeight="1">
      <c r="A2404" s="240"/>
      <c r="B2404" s="241"/>
      <c r="C2404" s="242" t="s">
        <v>324</v>
      </c>
      <c r="D2404" s="243" t="e">
        <f>D52+D2393</f>
        <v>#REF!</v>
      </c>
      <c r="E2404" s="225"/>
    </row>
    <row r="2405" spans="1:5" ht="17.100000000000001" customHeight="1">
      <c r="A2405" s="244"/>
      <c r="B2405" s="245"/>
      <c r="C2405" s="246" t="s">
        <v>31</v>
      </c>
      <c r="D2405" s="247">
        <v>5233397</v>
      </c>
      <c r="E2405" s="113"/>
    </row>
    <row r="2406" spans="1:5" ht="17.100000000000001" customHeight="1">
      <c r="A2406" s="248"/>
      <c r="B2406" s="249"/>
      <c r="C2406" s="250" t="s">
        <v>190</v>
      </c>
      <c r="D2406" s="251" t="e">
        <f>D2405+D13-D2404</f>
        <v>#REF!</v>
      </c>
      <c r="E2406" s="113"/>
    </row>
    <row r="2407" spans="1:5">
      <c r="A2407" s="113"/>
      <c r="B2407" s="113"/>
      <c r="C2407" s="224"/>
      <c r="D2407" s="225"/>
      <c r="E2407" s="113"/>
    </row>
    <row r="2408" spans="1:5">
      <c r="A2408" s="113"/>
      <c r="B2408" s="113"/>
      <c r="C2408" s="224"/>
      <c r="D2408" s="225"/>
      <c r="E2408" s="113"/>
    </row>
    <row r="2409" spans="1:5">
      <c r="A2409" s="113"/>
      <c r="B2409" s="113"/>
      <c r="C2409" s="224"/>
      <c r="D2409" s="225"/>
      <c r="E2409" s="113"/>
    </row>
    <row r="2410" spans="1:5">
      <c r="A2410" s="113"/>
      <c r="B2410" s="113"/>
      <c r="C2410" s="224"/>
      <c r="D2410" s="225"/>
      <c r="E2410" s="113"/>
    </row>
    <row r="2411" spans="1:5">
      <c r="A2411" s="113"/>
      <c r="B2411" s="113"/>
      <c r="C2411" s="224"/>
      <c r="D2411" s="225"/>
      <c r="E2411" s="113"/>
    </row>
    <row r="2412" spans="1:5">
      <c r="A2412" s="113"/>
      <c r="B2412" s="113"/>
      <c r="C2412" s="224"/>
      <c r="D2412" s="225"/>
      <c r="E2412" s="113"/>
    </row>
    <row r="2413" spans="1:5">
      <c r="A2413" s="113"/>
      <c r="B2413" s="113"/>
      <c r="C2413" s="224"/>
      <c r="D2413" s="225"/>
      <c r="E2413" s="113"/>
    </row>
    <row r="2414" spans="1:5">
      <c r="A2414" s="113"/>
      <c r="B2414" s="113"/>
      <c r="C2414" s="224"/>
      <c r="D2414" s="225"/>
      <c r="E2414" s="113"/>
    </row>
    <row r="2415" spans="1:5">
      <c r="A2415" s="113"/>
      <c r="B2415" s="113"/>
      <c r="C2415" s="224"/>
      <c r="D2415" s="225"/>
      <c r="E2415" s="113"/>
    </row>
    <row r="2416" spans="1:5">
      <c r="A2416" s="113"/>
      <c r="B2416" s="113"/>
      <c r="C2416" s="224"/>
      <c r="D2416" s="225"/>
      <c r="E2416" s="113"/>
    </row>
    <row r="2417" spans="1:5">
      <c r="A2417" s="113"/>
      <c r="B2417" s="113"/>
      <c r="C2417" s="224"/>
      <c r="D2417" s="225"/>
      <c r="E2417" s="113"/>
    </row>
    <row r="2418" spans="1:5">
      <c r="C2418" s="224"/>
      <c r="D2418" s="225"/>
    </row>
    <row r="2419" spans="1:5">
      <c r="C2419" s="224"/>
      <c r="D2419" s="225"/>
    </row>
    <row r="2420" spans="1:5">
      <c r="C2420" s="224"/>
      <c r="D2420" s="225"/>
    </row>
    <row r="2421" spans="1:5">
      <c r="C2421" s="224"/>
      <c r="D2421" s="225"/>
    </row>
    <row r="2422" spans="1:5">
      <c r="C2422" s="224"/>
      <c r="D2422" s="225"/>
    </row>
  </sheetData>
  <mergeCells count="5">
    <mergeCell ref="E2358:E2359"/>
    <mergeCell ref="A7:D7"/>
    <mergeCell ref="A8:D8"/>
    <mergeCell ref="A9:D9"/>
    <mergeCell ref="E1815:E181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5926F-D20F-4771-9D66-8D82200A6C15}">
  <dimension ref="A1:P150"/>
  <sheetViews>
    <sheetView workbookViewId="0">
      <selection activeCell="I2" sqref="I2:N2"/>
    </sheetView>
  </sheetViews>
  <sheetFormatPr defaultColWidth="11.42578125" defaultRowHeight="12.75" outlineLevelRow="1"/>
  <cols>
    <col min="1" max="1" width="4.42578125" style="1" customWidth="1"/>
    <col min="2" max="2" width="48.42578125" style="1" customWidth="1"/>
    <col min="3" max="3" width="10.5703125" style="1" customWidth="1"/>
    <col min="4" max="4" width="20.42578125" style="1" customWidth="1"/>
    <col min="5" max="5" width="14.28515625" style="1" customWidth="1"/>
    <col min="6" max="6" width="11.5703125" style="1" customWidth="1"/>
    <col min="7" max="7" width="10.85546875" style="1" customWidth="1"/>
    <col min="8" max="10" width="10.28515625" style="1" customWidth="1"/>
    <col min="11" max="12" width="10.7109375" style="1" customWidth="1"/>
    <col min="13" max="13" width="14.7109375" style="1" customWidth="1"/>
    <col min="14" max="14" width="11.85546875" style="1" customWidth="1"/>
    <col min="15" max="15" width="12.42578125" style="1" customWidth="1"/>
    <col min="16" max="256" width="11.42578125" style="1"/>
    <col min="257" max="257" width="4.42578125" style="1" customWidth="1"/>
    <col min="258" max="258" width="48.42578125" style="1" customWidth="1"/>
    <col min="259" max="259" width="10.5703125" style="1" customWidth="1"/>
    <col min="260" max="260" width="20.42578125" style="1" customWidth="1"/>
    <col min="261" max="261" width="14.28515625" style="1" customWidth="1"/>
    <col min="262" max="262" width="11.5703125" style="1" customWidth="1"/>
    <col min="263" max="263" width="10.85546875" style="1" customWidth="1"/>
    <col min="264" max="266" width="10.28515625" style="1" customWidth="1"/>
    <col min="267" max="268" width="10.7109375" style="1" customWidth="1"/>
    <col min="269" max="269" width="12.85546875" style="1" customWidth="1"/>
    <col min="270" max="270" width="11.85546875" style="1" customWidth="1"/>
    <col min="271" max="271" width="12.42578125" style="1" customWidth="1"/>
    <col min="272" max="512" width="11.42578125" style="1"/>
    <col min="513" max="513" width="4.42578125" style="1" customWidth="1"/>
    <col min="514" max="514" width="48.42578125" style="1" customWidth="1"/>
    <col min="515" max="515" width="10.5703125" style="1" customWidth="1"/>
    <col min="516" max="516" width="20.42578125" style="1" customWidth="1"/>
    <col min="517" max="517" width="14.28515625" style="1" customWidth="1"/>
    <col min="518" max="518" width="11.5703125" style="1" customWidth="1"/>
    <col min="519" max="519" width="10.85546875" style="1" customWidth="1"/>
    <col min="520" max="522" width="10.28515625" style="1" customWidth="1"/>
    <col min="523" max="524" width="10.7109375" style="1" customWidth="1"/>
    <col min="525" max="525" width="12.85546875" style="1" customWidth="1"/>
    <col min="526" max="526" width="11.85546875" style="1" customWidth="1"/>
    <col min="527" max="527" width="12.42578125" style="1" customWidth="1"/>
    <col min="528" max="768" width="11.42578125" style="1"/>
    <col min="769" max="769" width="4.42578125" style="1" customWidth="1"/>
    <col min="770" max="770" width="48.42578125" style="1" customWidth="1"/>
    <col min="771" max="771" width="10.5703125" style="1" customWidth="1"/>
    <col min="772" max="772" width="20.42578125" style="1" customWidth="1"/>
    <col min="773" max="773" width="14.28515625" style="1" customWidth="1"/>
    <col min="774" max="774" width="11.5703125" style="1" customWidth="1"/>
    <col min="775" max="775" width="10.85546875" style="1" customWidth="1"/>
    <col min="776" max="778" width="10.28515625" style="1" customWidth="1"/>
    <col min="779" max="780" width="10.7109375" style="1" customWidth="1"/>
    <col min="781" max="781" width="12.85546875" style="1" customWidth="1"/>
    <col min="782" max="782" width="11.85546875" style="1" customWidth="1"/>
    <col min="783" max="783" width="12.42578125" style="1" customWidth="1"/>
    <col min="784" max="1024" width="11.42578125" style="1"/>
    <col min="1025" max="1025" width="4.42578125" style="1" customWidth="1"/>
    <col min="1026" max="1026" width="48.42578125" style="1" customWidth="1"/>
    <col min="1027" max="1027" width="10.5703125" style="1" customWidth="1"/>
    <col min="1028" max="1028" width="20.42578125" style="1" customWidth="1"/>
    <col min="1029" max="1029" width="14.28515625" style="1" customWidth="1"/>
    <col min="1030" max="1030" width="11.5703125" style="1" customWidth="1"/>
    <col min="1031" max="1031" width="10.85546875" style="1" customWidth="1"/>
    <col min="1032" max="1034" width="10.28515625" style="1" customWidth="1"/>
    <col min="1035" max="1036" width="10.7109375" style="1" customWidth="1"/>
    <col min="1037" max="1037" width="12.85546875" style="1" customWidth="1"/>
    <col min="1038" max="1038" width="11.85546875" style="1" customWidth="1"/>
    <col min="1039" max="1039" width="12.42578125" style="1" customWidth="1"/>
    <col min="1040" max="1280" width="11.42578125" style="1"/>
    <col min="1281" max="1281" width="4.42578125" style="1" customWidth="1"/>
    <col min="1282" max="1282" width="48.42578125" style="1" customWidth="1"/>
    <col min="1283" max="1283" width="10.5703125" style="1" customWidth="1"/>
    <col min="1284" max="1284" width="20.42578125" style="1" customWidth="1"/>
    <col min="1285" max="1285" width="14.28515625" style="1" customWidth="1"/>
    <col min="1286" max="1286" width="11.5703125" style="1" customWidth="1"/>
    <col min="1287" max="1287" width="10.85546875" style="1" customWidth="1"/>
    <col min="1288" max="1290" width="10.28515625" style="1" customWidth="1"/>
    <col min="1291" max="1292" width="10.7109375" style="1" customWidth="1"/>
    <col min="1293" max="1293" width="12.85546875" style="1" customWidth="1"/>
    <col min="1294" max="1294" width="11.85546875" style="1" customWidth="1"/>
    <col min="1295" max="1295" width="12.42578125" style="1" customWidth="1"/>
    <col min="1296" max="1536" width="11.42578125" style="1"/>
    <col min="1537" max="1537" width="4.42578125" style="1" customWidth="1"/>
    <col min="1538" max="1538" width="48.42578125" style="1" customWidth="1"/>
    <col min="1539" max="1539" width="10.5703125" style="1" customWidth="1"/>
    <col min="1540" max="1540" width="20.42578125" style="1" customWidth="1"/>
    <col min="1541" max="1541" width="14.28515625" style="1" customWidth="1"/>
    <col min="1542" max="1542" width="11.5703125" style="1" customWidth="1"/>
    <col min="1543" max="1543" width="10.85546875" style="1" customWidth="1"/>
    <col min="1544" max="1546" width="10.28515625" style="1" customWidth="1"/>
    <col min="1547" max="1548" width="10.7109375" style="1" customWidth="1"/>
    <col min="1549" max="1549" width="12.85546875" style="1" customWidth="1"/>
    <col min="1550" max="1550" width="11.85546875" style="1" customWidth="1"/>
    <col min="1551" max="1551" width="12.42578125" style="1" customWidth="1"/>
    <col min="1552" max="1792" width="11.42578125" style="1"/>
    <col min="1793" max="1793" width="4.42578125" style="1" customWidth="1"/>
    <col min="1794" max="1794" width="48.42578125" style="1" customWidth="1"/>
    <col min="1795" max="1795" width="10.5703125" style="1" customWidth="1"/>
    <col min="1796" max="1796" width="20.42578125" style="1" customWidth="1"/>
    <col min="1797" max="1797" width="14.28515625" style="1" customWidth="1"/>
    <col min="1798" max="1798" width="11.5703125" style="1" customWidth="1"/>
    <col min="1799" max="1799" width="10.85546875" style="1" customWidth="1"/>
    <col min="1800" max="1802" width="10.28515625" style="1" customWidth="1"/>
    <col min="1803" max="1804" width="10.7109375" style="1" customWidth="1"/>
    <col min="1805" max="1805" width="12.85546875" style="1" customWidth="1"/>
    <col min="1806" max="1806" width="11.85546875" style="1" customWidth="1"/>
    <col min="1807" max="1807" width="12.42578125" style="1" customWidth="1"/>
    <col min="1808" max="2048" width="11.42578125" style="1"/>
    <col min="2049" max="2049" width="4.42578125" style="1" customWidth="1"/>
    <col min="2050" max="2050" width="48.42578125" style="1" customWidth="1"/>
    <col min="2051" max="2051" width="10.5703125" style="1" customWidth="1"/>
    <col min="2052" max="2052" width="20.42578125" style="1" customWidth="1"/>
    <col min="2053" max="2053" width="14.28515625" style="1" customWidth="1"/>
    <col min="2054" max="2054" width="11.5703125" style="1" customWidth="1"/>
    <col min="2055" max="2055" width="10.85546875" style="1" customWidth="1"/>
    <col min="2056" max="2058" width="10.28515625" style="1" customWidth="1"/>
    <col min="2059" max="2060" width="10.7109375" style="1" customWidth="1"/>
    <col min="2061" max="2061" width="12.85546875" style="1" customWidth="1"/>
    <col min="2062" max="2062" width="11.85546875" style="1" customWidth="1"/>
    <col min="2063" max="2063" width="12.42578125" style="1" customWidth="1"/>
    <col min="2064" max="2304" width="11.42578125" style="1"/>
    <col min="2305" max="2305" width="4.42578125" style="1" customWidth="1"/>
    <col min="2306" max="2306" width="48.42578125" style="1" customWidth="1"/>
    <col min="2307" max="2307" width="10.5703125" style="1" customWidth="1"/>
    <col min="2308" max="2308" width="20.42578125" style="1" customWidth="1"/>
    <col min="2309" max="2309" width="14.28515625" style="1" customWidth="1"/>
    <col min="2310" max="2310" width="11.5703125" style="1" customWidth="1"/>
    <col min="2311" max="2311" width="10.85546875" style="1" customWidth="1"/>
    <col min="2312" max="2314" width="10.28515625" style="1" customWidth="1"/>
    <col min="2315" max="2316" width="10.7109375" style="1" customWidth="1"/>
    <col min="2317" max="2317" width="12.85546875" style="1" customWidth="1"/>
    <col min="2318" max="2318" width="11.85546875" style="1" customWidth="1"/>
    <col min="2319" max="2319" width="12.42578125" style="1" customWidth="1"/>
    <col min="2320" max="2560" width="11.42578125" style="1"/>
    <col min="2561" max="2561" width="4.42578125" style="1" customWidth="1"/>
    <col min="2562" max="2562" width="48.42578125" style="1" customWidth="1"/>
    <col min="2563" max="2563" width="10.5703125" style="1" customWidth="1"/>
    <col min="2564" max="2564" width="20.42578125" style="1" customWidth="1"/>
    <col min="2565" max="2565" width="14.28515625" style="1" customWidth="1"/>
    <col min="2566" max="2566" width="11.5703125" style="1" customWidth="1"/>
    <col min="2567" max="2567" width="10.85546875" style="1" customWidth="1"/>
    <col min="2568" max="2570" width="10.28515625" style="1" customWidth="1"/>
    <col min="2571" max="2572" width="10.7109375" style="1" customWidth="1"/>
    <col min="2573" max="2573" width="12.85546875" style="1" customWidth="1"/>
    <col min="2574" max="2574" width="11.85546875" style="1" customWidth="1"/>
    <col min="2575" max="2575" width="12.42578125" style="1" customWidth="1"/>
    <col min="2576" max="2816" width="11.42578125" style="1"/>
    <col min="2817" max="2817" width="4.42578125" style="1" customWidth="1"/>
    <col min="2818" max="2818" width="48.42578125" style="1" customWidth="1"/>
    <col min="2819" max="2819" width="10.5703125" style="1" customWidth="1"/>
    <col min="2820" max="2820" width="20.42578125" style="1" customWidth="1"/>
    <col min="2821" max="2821" width="14.28515625" style="1" customWidth="1"/>
    <col min="2822" max="2822" width="11.5703125" style="1" customWidth="1"/>
    <col min="2823" max="2823" width="10.85546875" style="1" customWidth="1"/>
    <col min="2824" max="2826" width="10.28515625" style="1" customWidth="1"/>
    <col min="2827" max="2828" width="10.7109375" style="1" customWidth="1"/>
    <col min="2829" max="2829" width="12.85546875" style="1" customWidth="1"/>
    <col min="2830" max="2830" width="11.85546875" style="1" customWidth="1"/>
    <col min="2831" max="2831" width="12.42578125" style="1" customWidth="1"/>
    <col min="2832" max="3072" width="11.42578125" style="1"/>
    <col min="3073" max="3073" width="4.42578125" style="1" customWidth="1"/>
    <col min="3074" max="3074" width="48.42578125" style="1" customWidth="1"/>
    <col min="3075" max="3075" width="10.5703125" style="1" customWidth="1"/>
    <col min="3076" max="3076" width="20.42578125" style="1" customWidth="1"/>
    <col min="3077" max="3077" width="14.28515625" style="1" customWidth="1"/>
    <col min="3078" max="3078" width="11.5703125" style="1" customWidth="1"/>
    <col min="3079" max="3079" width="10.85546875" style="1" customWidth="1"/>
    <col min="3080" max="3082" width="10.28515625" style="1" customWidth="1"/>
    <col min="3083" max="3084" width="10.7109375" style="1" customWidth="1"/>
    <col min="3085" max="3085" width="12.85546875" style="1" customWidth="1"/>
    <col min="3086" max="3086" width="11.85546875" style="1" customWidth="1"/>
    <col min="3087" max="3087" width="12.42578125" style="1" customWidth="1"/>
    <col min="3088" max="3328" width="11.42578125" style="1"/>
    <col min="3329" max="3329" width="4.42578125" style="1" customWidth="1"/>
    <col min="3330" max="3330" width="48.42578125" style="1" customWidth="1"/>
    <col min="3331" max="3331" width="10.5703125" style="1" customWidth="1"/>
    <col min="3332" max="3332" width="20.42578125" style="1" customWidth="1"/>
    <col min="3333" max="3333" width="14.28515625" style="1" customWidth="1"/>
    <col min="3334" max="3334" width="11.5703125" style="1" customWidth="1"/>
    <col min="3335" max="3335" width="10.85546875" style="1" customWidth="1"/>
    <col min="3336" max="3338" width="10.28515625" style="1" customWidth="1"/>
    <col min="3339" max="3340" width="10.7109375" style="1" customWidth="1"/>
    <col min="3341" max="3341" width="12.85546875" style="1" customWidth="1"/>
    <col min="3342" max="3342" width="11.85546875" style="1" customWidth="1"/>
    <col min="3343" max="3343" width="12.42578125" style="1" customWidth="1"/>
    <col min="3344" max="3584" width="11.42578125" style="1"/>
    <col min="3585" max="3585" width="4.42578125" style="1" customWidth="1"/>
    <col min="3586" max="3586" width="48.42578125" style="1" customWidth="1"/>
    <col min="3587" max="3587" width="10.5703125" style="1" customWidth="1"/>
    <col min="3588" max="3588" width="20.42578125" style="1" customWidth="1"/>
    <col min="3589" max="3589" width="14.28515625" style="1" customWidth="1"/>
    <col min="3590" max="3590" width="11.5703125" style="1" customWidth="1"/>
    <col min="3591" max="3591" width="10.85546875" style="1" customWidth="1"/>
    <col min="3592" max="3594" width="10.28515625" style="1" customWidth="1"/>
    <col min="3595" max="3596" width="10.7109375" style="1" customWidth="1"/>
    <col min="3597" max="3597" width="12.85546875" style="1" customWidth="1"/>
    <col min="3598" max="3598" width="11.85546875" style="1" customWidth="1"/>
    <col min="3599" max="3599" width="12.42578125" style="1" customWidth="1"/>
    <col min="3600" max="3840" width="11.42578125" style="1"/>
    <col min="3841" max="3841" width="4.42578125" style="1" customWidth="1"/>
    <col min="3842" max="3842" width="48.42578125" style="1" customWidth="1"/>
    <col min="3843" max="3843" width="10.5703125" style="1" customWidth="1"/>
    <col min="3844" max="3844" width="20.42578125" style="1" customWidth="1"/>
    <col min="3845" max="3845" width="14.28515625" style="1" customWidth="1"/>
    <col min="3846" max="3846" width="11.5703125" style="1" customWidth="1"/>
    <col min="3847" max="3847" width="10.85546875" style="1" customWidth="1"/>
    <col min="3848" max="3850" width="10.28515625" style="1" customWidth="1"/>
    <col min="3851" max="3852" width="10.7109375" style="1" customWidth="1"/>
    <col min="3853" max="3853" width="12.85546875" style="1" customWidth="1"/>
    <col min="3854" max="3854" width="11.85546875" style="1" customWidth="1"/>
    <col min="3855" max="3855" width="12.42578125" style="1" customWidth="1"/>
    <col min="3856" max="4096" width="11.42578125" style="1"/>
    <col min="4097" max="4097" width="4.42578125" style="1" customWidth="1"/>
    <col min="4098" max="4098" width="48.42578125" style="1" customWidth="1"/>
    <col min="4099" max="4099" width="10.5703125" style="1" customWidth="1"/>
    <col min="4100" max="4100" width="20.42578125" style="1" customWidth="1"/>
    <col min="4101" max="4101" width="14.28515625" style="1" customWidth="1"/>
    <col min="4102" max="4102" width="11.5703125" style="1" customWidth="1"/>
    <col min="4103" max="4103" width="10.85546875" style="1" customWidth="1"/>
    <col min="4104" max="4106" width="10.28515625" style="1" customWidth="1"/>
    <col min="4107" max="4108" width="10.7109375" style="1" customWidth="1"/>
    <col min="4109" max="4109" width="12.85546875" style="1" customWidth="1"/>
    <col min="4110" max="4110" width="11.85546875" style="1" customWidth="1"/>
    <col min="4111" max="4111" width="12.42578125" style="1" customWidth="1"/>
    <col min="4112" max="4352" width="11.42578125" style="1"/>
    <col min="4353" max="4353" width="4.42578125" style="1" customWidth="1"/>
    <col min="4354" max="4354" width="48.42578125" style="1" customWidth="1"/>
    <col min="4355" max="4355" width="10.5703125" style="1" customWidth="1"/>
    <col min="4356" max="4356" width="20.42578125" style="1" customWidth="1"/>
    <col min="4357" max="4357" width="14.28515625" style="1" customWidth="1"/>
    <col min="4358" max="4358" width="11.5703125" style="1" customWidth="1"/>
    <col min="4359" max="4359" width="10.85546875" style="1" customWidth="1"/>
    <col min="4360" max="4362" width="10.28515625" style="1" customWidth="1"/>
    <col min="4363" max="4364" width="10.7109375" style="1" customWidth="1"/>
    <col min="4365" max="4365" width="12.85546875" style="1" customWidth="1"/>
    <col min="4366" max="4366" width="11.85546875" style="1" customWidth="1"/>
    <col min="4367" max="4367" width="12.42578125" style="1" customWidth="1"/>
    <col min="4368" max="4608" width="11.42578125" style="1"/>
    <col min="4609" max="4609" width="4.42578125" style="1" customWidth="1"/>
    <col min="4610" max="4610" width="48.42578125" style="1" customWidth="1"/>
    <col min="4611" max="4611" width="10.5703125" style="1" customWidth="1"/>
    <col min="4612" max="4612" width="20.42578125" style="1" customWidth="1"/>
    <col min="4613" max="4613" width="14.28515625" style="1" customWidth="1"/>
    <col min="4614" max="4614" width="11.5703125" style="1" customWidth="1"/>
    <col min="4615" max="4615" width="10.85546875" style="1" customWidth="1"/>
    <col min="4616" max="4618" width="10.28515625" style="1" customWidth="1"/>
    <col min="4619" max="4620" width="10.7109375" style="1" customWidth="1"/>
    <col min="4621" max="4621" width="12.85546875" style="1" customWidth="1"/>
    <col min="4622" max="4622" width="11.85546875" style="1" customWidth="1"/>
    <col min="4623" max="4623" width="12.42578125" style="1" customWidth="1"/>
    <col min="4624" max="4864" width="11.42578125" style="1"/>
    <col min="4865" max="4865" width="4.42578125" style="1" customWidth="1"/>
    <col min="4866" max="4866" width="48.42578125" style="1" customWidth="1"/>
    <col min="4867" max="4867" width="10.5703125" style="1" customWidth="1"/>
    <col min="4868" max="4868" width="20.42578125" style="1" customWidth="1"/>
    <col min="4869" max="4869" width="14.28515625" style="1" customWidth="1"/>
    <col min="4870" max="4870" width="11.5703125" style="1" customWidth="1"/>
    <col min="4871" max="4871" width="10.85546875" style="1" customWidth="1"/>
    <col min="4872" max="4874" width="10.28515625" style="1" customWidth="1"/>
    <col min="4875" max="4876" width="10.7109375" style="1" customWidth="1"/>
    <col min="4877" max="4877" width="12.85546875" style="1" customWidth="1"/>
    <col min="4878" max="4878" width="11.85546875" style="1" customWidth="1"/>
    <col min="4879" max="4879" width="12.42578125" style="1" customWidth="1"/>
    <col min="4880" max="5120" width="11.42578125" style="1"/>
    <col min="5121" max="5121" width="4.42578125" style="1" customWidth="1"/>
    <col min="5122" max="5122" width="48.42578125" style="1" customWidth="1"/>
    <col min="5123" max="5123" width="10.5703125" style="1" customWidth="1"/>
    <col min="5124" max="5124" width="20.42578125" style="1" customWidth="1"/>
    <col min="5125" max="5125" width="14.28515625" style="1" customWidth="1"/>
    <col min="5126" max="5126" width="11.5703125" style="1" customWidth="1"/>
    <col min="5127" max="5127" width="10.85546875" style="1" customWidth="1"/>
    <col min="5128" max="5130" width="10.28515625" style="1" customWidth="1"/>
    <col min="5131" max="5132" width="10.7109375" style="1" customWidth="1"/>
    <col min="5133" max="5133" width="12.85546875" style="1" customWidth="1"/>
    <col min="5134" max="5134" width="11.85546875" style="1" customWidth="1"/>
    <col min="5135" max="5135" width="12.42578125" style="1" customWidth="1"/>
    <col min="5136" max="5376" width="11.42578125" style="1"/>
    <col min="5377" max="5377" width="4.42578125" style="1" customWidth="1"/>
    <col min="5378" max="5378" width="48.42578125" style="1" customWidth="1"/>
    <col min="5379" max="5379" width="10.5703125" style="1" customWidth="1"/>
    <col min="5380" max="5380" width="20.42578125" style="1" customWidth="1"/>
    <col min="5381" max="5381" width="14.28515625" style="1" customWidth="1"/>
    <col min="5382" max="5382" width="11.5703125" style="1" customWidth="1"/>
    <col min="5383" max="5383" width="10.85546875" style="1" customWidth="1"/>
    <col min="5384" max="5386" width="10.28515625" style="1" customWidth="1"/>
    <col min="5387" max="5388" width="10.7109375" style="1" customWidth="1"/>
    <col min="5389" max="5389" width="12.85546875" style="1" customWidth="1"/>
    <col min="5390" max="5390" width="11.85546875" style="1" customWidth="1"/>
    <col min="5391" max="5391" width="12.42578125" style="1" customWidth="1"/>
    <col min="5392" max="5632" width="11.42578125" style="1"/>
    <col min="5633" max="5633" width="4.42578125" style="1" customWidth="1"/>
    <col min="5634" max="5634" width="48.42578125" style="1" customWidth="1"/>
    <col min="5635" max="5635" width="10.5703125" style="1" customWidth="1"/>
    <col min="5636" max="5636" width="20.42578125" style="1" customWidth="1"/>
    <col min="5637" max="5637" width="14.28515625" style="1" customWidth="1"/>
    <col min="5638" max="5638" width="11.5703125" style="1" customWidth="1"/>
    <col min="5639" max="5639" width="10.85546875" style="1" customWidth="1"/>
    <col min="5640" max="5642" width="10.28515625" style="1" customWidth="1"/>
    <col min="5643" max="5644" width="10.7109375" style="1" customWidth="1"/>
    <col min="5645" max="5645" width="12.85546875" style="1" customWidth="1"/>
    <col min="5646" max="5646" width="11.85546875" style="1" customWidth="1"/>
    <col min="5647" max="5647" width="12.42578125" style="1" customWidth="1"/>
    <col min="5648" max="5888" width="11.42578125" style="1"/>
    <col min="5889" max="5889" width="4.42578125" style="1" customWidth="1"/>
    <col min="5890" max="5890" width="48.42578125" style="1" customWidth="1"/>
    <col min="5891" max="5891" width="10.5703125" style="1" customWidth="1"/>
    <col min="5892" max="5892" width="20.42578125" style="1" customWidth="1"/>
    <col min="5893" max="5893" width="14.28515625" style="1" customWidth="1"/>
    <col min="5894" max="5894" width="11.5703125" style="1" customWidth="1"/>
    <col min="5895" max="5895" width="10.85546875" style="1" customWidth="1"/>
    <col min="5896" max="5898" width="10.28515625" style="1" customWidth="1"/>
    <col min="5899" max="5900" width="10.7109375" style="1" customWidth="1"/>
    <col min="5901" max="5901" width="12.85546875" style="1" customWidth="1"/>
    <col min="5902" max="5902" width="11.85546875" style="1" customWidth="1"/>
    <col min="5903" max="5903" width="12.42578125" style="1" customWidth="1"/>
    <col min="5904" max="6144" width="11.42578125" style="1"/>
    <col min="6145" max="6145" width="4.42578125" style="1" customWidth="1"/>
    <col min="6146" max="6146" width="48.42578125" style="1" customWidth="1"/>
    <col min="6147" max="6147" width="10.5703125" style="1" customWidth="1"/>
    <col min="6148" max="6148" width="20.42578125" style="1" customWidth="1"/>
    <col min="6149" max="6149" width="14.28515625" style="1" customWidth="1"/>
    <col min="6150" max="6150" width="11.5703125" style="1" customWidth="1"/>
    <col min="6151" max="6151" width="10.85546875" style="1" customWidth="1"/>
    <col min="6152" max="6154" width="10.28515625" style="1" customWidth="1"/>
    <col min="6155" max="6156" width="10.7109375" style="1" customWidth="1"/>
    <col min="6157" max="6157" width="12.85546875" style="1" customWidth="1"/>
    <col min="6158" max="6158" width="11.85546875" style="1" customWidth="1"/>
    <col min="6159" max="6159" width="12.42578125" style="1" customWidth="1"/>
    <col min="6160" max="6400" width="11.42578125" style="1"/>
    <col min="6401" max="6401" width="4.42578125" style="1" customWidth="1"/>
    <col min="6402" max="6402" width="48.42578125" style="1" customWidth="1"/>
    <col min="6403" max="6403" width="10.5703125" style="1" customWidth="1"/>
    <col min="6404" max="6404" width="20.42578125" style="1" customWidth="1"/>
    <col min="6405" max="6405" width="14.28515625" style="1" customWidth="1"/>
    <col min="6406" max="6406" width="11.5703125" style="1" customWidth="1"/>
    <col min="6407" max="6407" width="10.85546875" style="1" customWidth="1"/>
    <col min="6408" max="6410" width="10.28515625" style="1" customWidth="1"/>
    <col min="6411" max="6412" width="10.7109375" style="1" customWidth="1"/>
    <col min="6413" max="6413" width="12.85546875" style="1" customWidth="1"/>
    <col min="6414" max="6414" width="11.85546875" style="1" customWidth="1"/>
    <col min="6415" max="6415" width="12.42578125" style="1" customWidth="1"/>
    <col min="6416" max="6656" width="11.42578125" style="1"/>
    <col min="6657" max="6657" width="4.42578125" style="1" customWidth="1"/>
    <col min="6658" max="6658" width="48.42578125" style="1" customWidth="1"/>
    <col min="6659" max="6659" width="10.5703125" style="1" customWidth="1"/>
    <col min="6660" max="6660" width="20.42578125" style="1" customWidth="1"/>
    <col min="6661" max="6661" width="14.28515625" style="1" customWidth="1"/>
    <col min="6662" max="6662" width="11.5703125" style="1" customWidth="1"/>
    <col min="6663" max="6663" width="10.85546875" style="1" customWidth="1"/>
    <col min="6664" max="6666" width="10.28515625" style="1" customWidth="1"/>
    <col min="6667" max="6668" width="10.7109375" style="1" customWidth="1"/>
    <col min="6669" max="6669" width="12.85546875" style="1" customWidth="1"/>
    <col min="6670" max="6670" width="11.85546875" style="1" customWidth="1"/>
    <col min="6671" max="6671" width="12.42578125" style="1" customWidth="1"/>
    <col min="6672" max="6912" width="11.42578125" style="1"/>
    <col min="6913" max="6913" width="4.42578125" style="1" customWidth="1"/>
    <col min="6914" max="6914" width="48.42578125" style="1" customWidth="1"/>
    <col min="6915" max="6915" width="10.5703125" style="1" customWidth="1"/>
    <col min="6916" max="6916" width="20.42578125" style="1" customWidth="1"/>
    <col min="6917" max="6917" width="14.28515625" style="1" customWidth="1"/>
    <col min="6918" max="6918" width="11.5703125" style="1" customWidth="1"/>
    <col min="6919" max="6919" width="10.85546875" style="1" customWidth="1"/>
    <col min="6920" max="6922" width="10.28515625" style="1" customWidth="1"/>
    <col min="6923" max="6924" width="10.7109375" style="1" customWidth="1"/>
    <col min="6925" max="6925" width="12.85546875" style="1" customWidth="1"/>
    <col min="6926" max="6926" width="11.85546875" style="1" customWidth="1"/>
    <col min="6927" max="6927" width="12.42578125" style="1" customWidth="1"/>
    <col min="6928" max="7168" width="11.42578125" style="1"/>
    <col min="7169" max="7169" width="4.42578125" style="1" customWidth="1"/>
    <col min="7170" max="7170" width="48.42578125" style="1" customWidth="1"/>
    <col min="7171" max="7171" width="10.5703125" style="1" customWidth="1"/>
    <col min="7172" max="7172" width="20.42578125" style="1" customWidth="1"/>
    <col min="7173" max="7173" width="14.28515625" style="1" customWidth="1"/>
    <col min="7174" max="7174" width="11.5703125" style="1" customWidth="1"/>
    <col min="7175" max="7175" width="10.85546875" style="1" customWidth="1"/>
    <col min="7176" max="7178" width="10.28515625" style="1" customWidth="1"/>
    <col min="7179" max="7180" width="10.7109375" style="1" customWidth="1"/>
    <col min="7181" max="7181" width="12.85546875" style="1" customWidth="1"/>
    <col min="7182" max="7182" width="11.85546875" style="1" customWidth="1"/>
    <col min="7183" max="7183" width="12.42578125" style="1" customWidth="1"/>
    <col min="7184" max="7424" width="11.42578125" style="1"/>
    <col min="7425" max="7425" width="4.42578125" style="1" customWidth="1"/>
    <col min="7426" max="7426" width="48.42578125" style="1" customWidth="1"/>
    <col min="7427" max="7427" width="10.5703125" style="1" customWidth="1"/>
    <col min="7428" max="7428" width="20.42578125" style="1" customWidth="1"/>
    <col min="7429" max="7429" width="14.28515625" style="1" customWidth="1"/>
    <col min="7430" max="7430" width="11.5703125" style="1" customWidth="1"/>
    <col min="7431" max="7431" width="10.85546875" style="1" customWidth="1"/>
    <col min="7432" max="7434" width="10.28515625" style="1" customWidth="1"/>
    <col min="7435" max="7436" width="10.7109375" style="1" customWidth="1"/>
    <col min="7437" max="7437" width="12.85546875" style="1" customWidth="1"/>
    <col min="7438" max="7438" width="11.85546875" style="1" customWidth="1"/>
    <col min="7439" max="7439" width="12.42578125" style="1" customWidth="1"/>
    <col min="7440" max="7680" width="11.42578125" style="1"/>
    <col min="7681" max="7681" width="4.42578125" style="1" customWidth="1"/>
    <col min="7682" max="7682" width="48.42578125" style="1" customWidth="1"/>
    <col min="7683" max="7683" width="10.5703125" style="1" customWidth="1"/>
    <col min="7684" max="7684" width="20.42578125" style="1" customWidth="1"/>
    <col min="7685" max="7685" width="14.28515625" style="1" customWidth="1"/>
    <col min="7686" max="7686" width="11.5703125" style="1" customWidth="1"/>
    <col min="7687" max="7687" width="10.85546875" style="1" customWidth="1"/>
    <col min="7688" max="7690" width="10.28515625" style="1" customWidth="1"/>
    <col min="7691" max="7692" width="10.7109375" style="1" customWidth="1"/>
    <col min="7693" max="7693" width="12.85546875" style="1" customWidth="1"/>
    <col min="7694" max="7694" width="11.85546875" style="1" customWidth="1"/>
    <col min="7695" max="7695" width="12.42578125" style="1" customWidth="1"/>
    <col min="7696" max="7936" width="11.42578125" style="1"/>
    <col min="7937" max="7937" width="4.42578125" style="1" customWidth="1"/>
    <col min="7938" max="7938" width="48.42578125" style="1" customWidth="1"/>
    <col min="7939" max="7939" width="10.5703125" style="1" customWidth="1"/>
    <col min="7940" max="7940" width="20.42578125" style="1" customWidth="1"/>
    <col min="7941" max="7941" width="14.28515625" style="1" customWidth="1"/>
    <col min="7942" max="7942" width="11.5703125" style="1" customWidth="1"/>
    <col min="7943" max="7943" width="10.85546875" style="1" customWidth="1"/>
    <col min="7944" max="7946" width="10.28515625" style="1" customWidth="1"/>
    <col min="7947" max="7948" width="10.7109375" style="1" customWidth="1"/>
    <col min="7949" max="7949" width="12.85546875" style="1" customWidth="1"/>
    <col min="7950" max="7950" width="11.85546875" style="1" customWidth="1"/>
    <col min="7951" max="7951" width="12.42578125" style="1" customWidth="1"/>
    <col min="7952" max="8192" width="11.42578125" style="1"/>
    <col min="8193" max="8193" width="4.42578125" style="1" customWidth="1"/>
    <col min="8194" max="8194" width="48.42578125" style="1" customWidth="1"/>
    <col min="8195" max="8195" width="10.5703125" style="1" customWidth="1"/>
    <col min="8196" max="8196" width="20.42578125" style="1" customWidth="1"/>
    <col min="8197" max="8197" width="14.28515625" style="1" customWidth="1"/>
    <col min="8198" max="8198" width="11.5703125" style="1" customWidth="1"/>
    <col min="8199" max="8199" width="10.85546875" style="1" customWidth="1"/>
    <col min="8200" max="8202" width="10.28515625" style="1" customWidth="1"/>
    <col min="8203" max="8204" width="10.7109375" style="1" customWidth="1"/>
    <col min="8205" max="8205" width="12.85546875" style="1" customWidth="1"/>
    <col min="8206" max="8206" width="11.85546875" style="1" customWidth="1"/>
    <col min="8207" max="8207" width="12.42578125" style="1" customWidth="1"/>
    <col min="8208" max="8448" width="11.42578125" style="1"/>
    <col min="8449" max="8449" width="4.42578125" style="1" customWidth="1"/>
    <col min="8450" max="8450" width="48.42578125" style="1" customWidth="1"/>
    <col min="8451" max="8451" width="10.5703125" style="1" customWidth="1"/>
    <col min="8452" max="8452" width="20.42578125" style="1" customWidth="1"/>
    <col min="8453" max="8453" width="14.28515625" style="1" customWidth="1"/>
    <col min="8454" max="8454" width="11.5703125" style="1" customWidth="1"/>
    <col min="8455" max="8455" width="10.85546875" style="1" customWidth="1"/>
    <col min="8456" max="8458" width="10.28515625" style="1" customWidth="1"/>
    <col min="8459" max="8460" width="10.7109375" style="1" customWidth="1"/>
    <col min="8461" max="8461" width="12.85546875" style="1" customWidth="1"/>
    <col min="8462" max="8462" width="11.85546875" style="1" customWidth="1"/>
    <col min="8463" max="8463" width="12.42578125" style="1" customWidth="1"/>
    <col min="8464" max="8704" width="11.42578125" style="1"/>
    <col min="8705" max="8705" width="4.42578125" style="1" customWidth="1"/>
    <col min="8706" max="8706" width="48.42578125" style="1" customWidth="1"/>
    <col min="8707" max="8707" width="10.5703125" style="1" customWidth="1"/>
    <col min="8708" max="8708" width="20.42578125" style="1" customWidth="1"/>
    <col min="8709" max="8709" width="14.28515625" style="1" customWidth="1"/>
    <col min="8710" max="8710" width="11.5703125" style="1" customWidth="1"/>
    <col min="8711" max="8711" width="10.85546875" style="1" customWidth="1"/>
    <col min="8712" max="8714" width="10.28515625" style="1" customWidth="1"/>
    <col min="8715" max="8716" width="10.7109375" style="1" customWidth="1"/>
    <col min="8717" max="8717" width="12.85546875" style="1" customWidth="1"/>
    <col min="8718" max="8718" width="11.85546875" style="1" customWidth="1"/>
    <col min="8719" max="8719" width="12.42578125" style="1" customWidth="1"/>
    <col min="8720" max="8960" width="11.42578125" style="1"/>
    <col min="8961" max="8961" width="4.42578125" style="1" customWidth="1"/>
    <col min="8962" max="8962" width="48.42578125" style="1" customWidth="1"/>
    <col min="8963" max="8963" width="10.5703125" style="1" customWidth="1"/>
    <col min="8964" max="8964" width="20.42578125" style="1" customWidth="1"/>
    <col min="8965" max="8965" width="14.28515625" style="1" customWidth="1"/>
    <col min="8966" max="8966" width="11.5703125" style="1" customWidth="1"/>
    <col min="8967" max="8967" width="10.85546875" style="1" customWidth="1"/>
    <col min="8968" max="8970" width="10.28515625" style="1" customWidth="1"/>
    <col min="8971" max="8972" width="10.7109375" style="1" customWidth="1"/>
    <col min="8973" max="8973" width="12.85546875" style="1" customWidth="1"/>
    <col min="8974" max="8974" width="11.85546875" style="1" customWidth="1"/>
    <col min="8975" max="8975" width="12.42578125" style="1" customWidth="1"/>
    <col min="8976" max="9216" width="11.42578125" style="1"/>
    <col min="9217" max="9217" width="4.42578125" style="1" customWidth="1"/>
    <col min="9218" max="9218" width="48.42578125" style="1" customWidth="1"/>
    <col min="9219" max="9219" width="10.5703125" style="1" customWidth="1"/>
    <col min="9220" max="9220" width="20.42578125" style="1" customWidth="1"/>
    <col min="9221" max="9221" width="14.28515625" style="1" customWidth="1"/>
    <col min="9222" max="9222" width="11.5703125" style="1" customWidth="1"/>
    <col min="9223" max="9223" width="10.85546875" style="1" customWidth="1"/>
    <col min="9224" max="9226" width="10.28515625" style="1" customWidth="1"/>
    <col min="9227" max="9228" width="10.7109375" style="1" customWidth="1"/>
    <col min="9229" max="9229" width="12.85546875" style="1" customWidth="1"/>
    <col min="9230" max="9230" width="11.85546875" style="1" customWidth="1"/>
    <col min="9231" max="9231" width="12.42578125" style="1" customWidth="1"/>
    <col min="9232" max="9472" width="11.42578125" style="1"/>
    <col min="9473" max="9473" width="4.42578125" style="1" customWidth="1"/>
    <col min="9474" max="9474" width="48.42578125" style="1" customWidth="1"/>
    <col min="9475" max="9475" width="10.5703125" style="1" customWidth="1"/>
    <col min="9476" max="9476" width="20.42578125" style="1" customWidth="1"/>
    <col min="9477" max="9477" width="14.28515625" style="1" customWidth="1"/>
    <col min="9478" max="9478" width="11.5703125" style="1" customWidth="1"/>
    <col min="9479" max="9479" width="10.85546875" style="1" customWidth="1"/>
    <col min="9480" max="9482" width="10.28515625" style="1" customWidth="1"/>
    <col min="9483" max="9484" width="10.7109375" style="1" customWidth="1"/>
    <col min="9485" max="9485" width="12.85546875" style="1" customWidth="1"/>
    <col min="9486" max="9486" width="11.85546875" style="1" customWidth="1"/>
    <col min="9487" max="9487" width="12.42578125" style="1" customWidth="1"/>
    <col min="9488" max="9728" width="11.42578125" style="1"/>
    <col min="9729" max="9729" width="4.42578125" style="1" customWidth="1"/>
    <col min="9730" max="9730" width="48.42578125" style="1" customWidth="1"/>
    <col min="9731" max="9731" width="10.5703125" style="1" customWidth="1"/>
    <col min="9732" max="9732" width="20.42578125" style="1" customWidth="1"/>
    <col min="9733" max="9733" width="14.28515625" style="1" customWidth="1"/>
    <col min="9734" max="9734" width="11.5703125" style="1" customWidth="1"/>
    <col min="9735" max="9735" width="10.85546875" style="1" customWidth="1"/>
    <col min="9736" max="9738" width="10.28515625" style="1" customWidth="1"/>
    <col min="9739" max="9740" width="10.7109375" style="1" customWidth="1"/>
    <col min="9741" max="9741" width="12.85546875" style="1" customWidth="1"/>
    <col min="9742" max="9742" width="11.85546875" style="1" customWidth="1"/>
    <col min="9743" max="9743" width="12.42578125" style="1" customWidth="1"/>
    <col min="9744" max="9984" width="11.42578125" style="1"/>
    <col min="9985" max="9985" width="4.42578125" style="1" customWidth="1"/>
    <col min="9986" max="9986" width="48.42578125" style="1" customWidth="1"/>
    <col min="9987" max="9987" width="10.5703125" style="1" customWidth="1"/>
    <col min="9988" max="9988" width="20.42578125" style="1" customWidth="1"/>
    <col min="9989" max="9989" width="14.28515625" style="1" customWidth="1"/>
    <col min="9990" max="9990" width="11.5703125" style="1" customWidth="1"/>
    <col min="9991" max="9991" width="10.85546875" style="1" customWidth="1"/>
    <col min="9992" max="9994" width="10.28515625" style="1" customWidth="1"/>
    <col min="9995" max="9996" width="10.7109375" style="1" customWidth="1"/>
    <col min="9997" max="9997" width="12.85546875" style="1" customWidth="1"/>
    <col min="9998" max="9998" width="11.85546875" style="1" customWidth="1"/>
    <col min="9999" max="9999" width="12.42578125" style="1" customWidth="1"/>
    <col min="10000" max="10240" width="11.42578125" style="1"/>
    <col min="10241" max="10241" width="4.42578125" style="1" customWidth="1"/>
    <col min="10242" max="10242" width="48.42578125" style="1" customWidth="1"/>
    <col min="10243" max="10243" width="10.5703125" style="1" customWidth="1"/>
    <col min="10244" max="10244" width="20.42578125" style="1" customWidth="1"/>
    <col min="10245" max="10245" width="14.28515625" style="1" customWidth="1"/>
    <col min="10246" max="10246" width="11.5703125" style="1" customWidth="1"/>
    <col min="10247" max="10247" width="10.85546875" style="1" customWidth="1"/>
    <col min="10248" max="10250" width="10.28515625" style="1" customWidth="1"/>
    <col min="10251" max="10252" width="10.7109375" style="1" customWidth="1"/>
    <col min="10253" max="10253" width="12.85546875" style="1" customWidth="1"/>
    <col min="10254" max="10254" width="11.85546875" style="1" customWidth="1"/>
    <col min="10255" max="10255" width="12.42578125" style="1" customWidth="1"/>
    <col min="10256" max="10496" width="11.42578125" style="1"/>
    <col min="10497" max="10497" width="4.42578125" style="1" customWidth="1"/>
    <col min="10498" max="10498" width="48.42578125" style="1" customWidth="1"/>
    <col min="10499" max="10499" width="10.5703125" style="1" customWidth="1"/>
    <col min="10500" max="10500" width="20.42578125" style="1" customWidth="1"/>
    <col min="10501" max="10501" width="14.28515625" style="1" customWidth="1"/>
    <col min="10502" max="10502" width="11.5703125" style="1" customWidth="1"/>
    <col min="10503" max="10503" width="10.85546875" style="1" customWidth="1"/>
    <col min="10504" max="10506" width="10.28515625" style="1" customWidth="1"/>
    <col min="10507" max="10508" width="10.7109375" style="1" customWidth="1"/>
    <col min="10509" max="10509" width="12.85546875" style="1" customWidth="1"/>
    <col min="10510" max="10510" width="11.85546875" style="1" customWidth="1"/>
    <col min="10511" max="10511" width="12.42578125" style="1" customWidth="1"/>
    <col min="10512" max="10752" width="11.42578125" style="1"/>
    <col min="10753" max="10753" width="4.42578125" style="1" customWidth="1"/>
    <col min="10754" max="10754" width="48.42578125" style="1" customWidth="1"/>
    <col min="10755" max="10755" width="10.5703125" style="1" customWidth="1"/>
    <col min="10756" max="10756" width="20.42578125" style="1" customWidth="1"/>
    <col min="10757" max="10757" width="14.28515625" style="1" customWidth="1"/>
    <col min="10758" max="10758" width="11.5703125" style="1" customWidth="1"/>
    <col min="10759" max="10759" width="10.85546875" style="1" customWidth="1"/>
    <col min="10760" max="10762" width="10.28515625" style="1" customWidth="1"/>
    <col min="10763" max="10764" width="10.7109375" style="1" customWidth="1"/>
    <col min="10765" max="10765" width="12.85546875" style="1" customWidth="1"/>
    <col min="10766" max="10766" width="11.85546875" style="1" customWidth="1"/>
    <col min="10767" max="10767" width="12.42578125" style="1" customWidth="1"/>
    <col min="10768" max="11008" width="11.42578125" style="1"/>
    <col min="11009" max="11009" width="4.42578125" style="1" customWidth="1"/>
    <col min="11010" max="11010" width="48.42578125" style="1" customWidth="1"/>
    <col min="11011" max="11011" width="10.5703125" style="1" customWidth="1"/>
    <col min="11012" max="11012" width="20.42578125" style="1" customWidth="1"/>
    <col min="11013" max="11013" width="14.28515625" style="1" customWidth="1"/>
    <col min="11014" max="11014" width="11.5703125" style="1" customWidth="1"/>
    <col min="11015" max="11015" width="10.85546875" style="1" customWidth="1"/>
    <col min="11016" max="11018" width="10.28515625" style="1" customWidth="1"/>
    <col min="11019" max="11020" width="10.7109375" style="1" customWidth="1"/>
    <col min="11021" max="11021" width="12.85546875" style="1" customWidth="1"/>
    <col min="11022" max="11022" width="11.85546875" style="1" customWidth="1"/>
    <col min="11023" max="11023" width="12.42578125" style="1" customWidth="1"/>
    <col min="11024" max="11264" width="11.42578125" style="1"/>
    <col min="11265" max="11265" width="4.42578125" style="1" customWidth="1"/>
    <col min="11266" max="11266" width="48.42578125" style="1" customWidth="1"/>
    <col min="11267" max="11267" width="10.5703125" style="1" customWidth="1"/>
    <col min="11268" max="11268" width="20.42578125" style="1" customWidth="1"/>
    <col min="11269" max="11269" width="14.28515625" style="1" customWidth="1"/>
    <col min="11270" max="11270" width="11.5703125" style="1" customWidth="1"/>
    <col min="11271" max="11271" width="10.85546875" style="1" customWidth="1"/>
    <col min="11272" max="11274" width="10.28515625" style="1" customWidth="1"/>
    <col min="11275" max="11276" width="10.7109375" style="1" customWidth="1"/>
    <col min="11277" max="11277" width="12.85546875" style="1" customWidth="1"/>
    <col min="11278" max="11278" width="11.85546875" style="1" customWidth="1"/>
    <col min="11279" max="11279" width="12.42578125" style="1" customWidth="1"/>
    <col min="11280" max="11520" width="11.42578125" style="1"/>
    <col min="11521" max="11521" width="4.42578125" style="1" customWidth="1"/>
    <col min="11522" max="11522" width="48.42578125" style="1" customWidth="1"/>
    <col min="11523" max="11523" width="10.5703125" style="1" customWidth="1"/>
    <col min="11524" max="11524" width="20.42578125" style="1" customWidth="1"/>
    <col min="11525" max="11525" width="14.28515625" style="1" customWidth="1"/>
    <col min="11526" max="11526" width="11.5703125" style="1" customWidth="1"/>
    <col min="11527" max="11527" width="10.85546875" style="1" customWidth="1"/>
    <col min="11528" max="11530" width="10.28515625" style="1" customWidth="1"/>
    <col min="11531" max="11532" width="10.7109375" style="1" customWidth="1"/>
    <col min="11533" max="11533" width="12.85546875" style="1" customWidth="1"/>
    <col min="11534" max="11534" width="11.85546875" style="1" customWidth="1"/>
    <col min="11535" max="11535" width="12.42578125" style="1" customWidth="1"/>
    <col min="11536" max="11776" width="11.42578125" style="1"/>
    <col min="11777" max="11777" width="4.42578125" style="1" customWidth="1"/>
    <col min="11778" max="11778" width="48.42578125" style="1" customWidth="1"/>
    <col min="11779" max="11779" width="10.5703125" style="1" customWidth="1"/>
    <col min="11780" max="11780" width="20.42578125" style="1" customWidth="1"/>
    <col min="11781" max="11781" width="14.28515625" style="1" customWidth="1"/>
    <col min="11782" max="11782" width="11.5703125" style="1" customWidth="1"/>
    <col min="11783" max="11783" width="10.85546875" style="1" customWidth="1"/>
    <col min="11784" max="11786" width="10.28515625" style="1" customWidth="1"/>
    <col min="11787" max="11788" width="10.7109375" style="1" customWidth="1"/>
    <col min="11789" max="11789" width="12.85546875" style="1" customWidth="1"/>
    <col min="11790" max="11790" width="11.85546875" style="1" customWidth="1"/>
    <col min="11791" max="11791" width="12.42578125" style="1" customWidth="1"/>
    <col min="11792" max="12032" width="11.42578125" style="1"/>
    <col min="12033" max="12033" width="4.42578125" style="1" customWidth="1"/>
    <col min="12034" max="12034" width="48.42578125" style="1" customWidth="1"/>
    <col min="12035" max="12035" width="10.5703125" style="1" customWidth="1"/>
    <col min="12036" max="12036" width="20.42578125" style="1" customWidth="1"/>
    <col min="12037" max="12037" width="14.28515625" style="1" customWidth="1"/>
    <col min="12038" max="12038" width="11.5703125" style="1" customWidth="1"/>
    <col min="12039" max="12039" width="10.85546875" style="1" customWidth="1"/>
    <col min="12040" max="12042" width="10.28515625" style="1" customWidth="1"/>
    <col min="12043" max="12044" width="10.7109375" style="1" customWidth="1"/>
    <col min="12045" max="12045" width="12.85546875" style="1" customWidth="1"/>
    <col min="12046" max="12046" width="11.85546875" style="1" customWidth="1"/>
    <col min="12047" max="12047" width="12.42578125" style="1" customWidth="1"/>
    <col min="12048" max="12288" width="11.42578125" style="1"/>
    <col min="12289" max="12289" width="4.42578125" style="1" customWidth="1"/>
    <col min="12290" max="12290" width="48.42578125" style="1" customWidth="1"/>
    <col min="12291" max="12291" width="10.5703125" style="1" customWidth="1"/>
    <col min="12292" max="12292" width="20.42578125" style="1" customWidth="1"/>
    <col min="12293" max="12293" width="14.28515625" style="1" customWidth="1"/>
    <col min="12294" max="12294" width="11.5703125" style="1" customWidth="1"/>
    <col min="12295" max="12295" width="10.85546875" style="1" customWidth="1"/>
    <col min="12296" max="12298" width="10.28515625" style="1" customWidth="1"/>
    <col min="12299" max="12300" width="10.7109375" style="1" customWidth="1"/>
    <col min="12301" max="12301" width="12.85546875" style="1" customWidth="1"/>
    <col min="12302" max="12302" width="11.85546875" style="1" customWidth="1"/>
    <col min="12303" max="12303" width="12.42578125" style="1" customWidth="1"/>
    <col min="12304" max="12544" width="11.42578125" style="1"/>
    <col min="12545" max="12545" width="4.42578125" style="1" customWidth="1"/>
    <col min="12546" max="12546" width="48.42578125" style="1" customWidth="1"/>
    <col min="12547" max="12547" width="10.5703125" style="1" customWidth="1"/>
    <col min="12548" max="12548" width="20.42578125" style="1" customWidth="1"/>
    <col min="12549" max="12549" width="14.28515625" style="1" customWidth="1"/>
    <col min="12550" max="12550" width="11.5703125" style="1" customWidth="1"/>
    <col min="12551" max="12551" width="10.85546875" style="1" customWidth="1"/>
    <col min="12552" max="12554" width="10.28515625" style="1" customWidth="1"/>
    <col min="12555" max="12556" width="10.7109375" style="1" customWidth="1"/>
    <col min="12557" max="12557" width="12.85546875" style="1" customWidth="1"/>
    <col min="12558" max="12558" width="11.85546875" style="1" customWidth="1"/>
    <col min="12559" max="12559" width="12.42578125" style="1" customWidth="1"/>
    <col min="12560" max="12800" width="11.42578125" style="1"/>
    <col min="12801" max="12801" width="4.42578125" style="1" customWidth="1"/>
    <col min="12802" max="12802" width="48.42578125" style="1" customWidth="1"/>
    <col min="12803" max="12803" width="10.5703125" style="1" customWidth="1"/>
    <col min="12804" max="12804" width="20.42578125" style="1" customWidth="1"/>
    <col min="12805" max="12805" width="14.28515625" style="1" customWidth="1"/>
    <col min="12806" max="12806" width="11.5703125" style="1" customWidth="1"/>
    <col min="12807" max="12807" width="10.85546875" style="1" customWidth="1"/>
    <col min="12808" max="12810" width="10.28515625" style="1" customWidth="1"/>
    <col min="12811" max="12812" width="10.7109375" style="1" customWidth="1"/>
    <col min="12813" max="12813" width="12.85546875" style="1" customWidth="1"/>
    <col min="12814" max="12814" width="11.85546875" style="1" customWidth="1"/>
    <col min="12815" max="12815" width="12.42578125" style="1" customWidth="1"/>
    <col min="12816" max="13056" width="11.42578125" style="1"/>
    <col min="13057" max="13057" width="4.42578125" style="1" customWidth="1"/>
    <col min="13058" max="13058" width="48.42578125" style="1" customWidth="1"/>
    <col min="13059" max="13059" width="10.5703125" style="1" customWidth="1"/>
    <col min="13060" max="13060" width="20.42578125" style="1" customWidth="1"/>
    <col min="13061" max="13061" width="14.28515625" style="1" customWidth="1"/>
    <col min="13062" max="13062" width="11.5703125" style="1" customWidth="1"/>
    <col min="13063" max="13063" width="10.85546875" style="1" customWidth="1"/>
    <col min="13064" max="13066" width="10.28515625" style="1" customWidth="1"/>
    <col min="13067" max="13068" width="10.7109375" style="1" customWidth="1"/>
    <col min="13069" max="13069" width="12.85546875" style="1" customWidth="1"/>
    <col min="13070" max="13070" width="11.85546875" style="1" customWidth="1"/>
    <col min="13071" max="13071" width="12.42578125" style="1" customWidth="1"/>
    <col min="13072" max="13312" width="11.42578125" style="1"/>
    <col min="13313" max="13313" width="4.42578125" style="1" customWidth="1"/>
    <col min="13314" max="13314" width="48.42578125" style="1" customWidth="1"/>
    <col min="13315" max="13315" width="10.5703125" style="1" customWidth="1"/>
    <col min="13316" max="13316" width="20.42578125" style="1" customWidth="1"/>
    <col min="13317" max="13317" width="14.28515625" style="1" customWidth="1"/>
    <col min="13318" max="13318" width="11.5703125" style="1" customWidth="1"/>
    <col min="13319" max="13319" width="10.85546875" style="1" customWidth="1"/>
    <col min="13320" max="13322" width="10.28515625" style="1" customWidth="1"/>
    <col min="13323" max="13324" width="10.7109375" style="1" customWidth="1"/>
    <col min="13325" max="13325" width="12.85546875" style="1" customWidth="1"/>
    <col min="13326" max="13326" width="11.85546875" style="1" customWidth="1"/>
    <col min="13327" max="13327" width="12.42578125" style="1" customWidth="1"/>
    <col min="13328" max="13568" width="11.42578125" style="1"/>
    <col min="13569" max="13569" width="4.42578125" style="1" customWidth="1"/>
    <col min="13570" max="13570" width="48.42578125" style="1" customWidth="1"/>
    <col min="13571" max="13571" width="10.5703125" style="1" customWidth="1"/>
    <col min="13572" max="13572" width="20.42578125" style="1" customWidth="1"/>
    <col min="13573" max="13573" width="14.28515625" style="1" customWidth="1"/>
    <col min="13574" max="13574" width="11.5703125" style="1" customWidth="1"/>
    <col min="13575" max="13575" width="10.85546875" style="1" customWidth="1"/>
    <col min="13576" max="13578" width="10.28515625" style="1" customWidth="1"/>
    <col min="13579" max="13580" width="10.7109375" style="1" customWidth="1"/>
    <col min="13581" max="13581" width="12.85546875" style="1" customWidth="1"/>
    <col min="13582" max="13582" width="11.85546875" style="1" customWidth="1"/>
    <col min="13583" max="13583" width="12.42578125" style="1" customWidth="1"/>
    <col min="13584" max="13824" width="11.42578125" style="1"/>
    <col min="13825" max="13825" width="4.42578125" style="1" customWidth="1"/>
    <col min="13826" max="13826" width="48.42578125" style="1" customWidth="1"/>
    <col min="13827" max="13827" width="10.5703125" style="1" customWidth="1"/>
    <col min="13828" max="13828" width="20.42578125" style="1" customWidth="1"/>
    <col min="13829" max="13829" width="14.28515625" style="1" customWidth="1"/>
    <col min="13830" max="13830" width="11.5703125" style="1" customWidth="1"/>
    <col min="13831" max="13831" width="10.85546875" style="1" customWidth="1"/>
    <col min="13832" max="13834" width="10.28515625" style="1" customWidth="1"/>
    <col min="13835" max="13836" width="10.7109375" style="1" customWidth="1"/>
    <col min="13837" max="13837" width="12.85546875" style="1" customWidth="1"/>
    <col min="13838" max="13838" width="11.85546875" style="1" customWidth="1"/>
    <col min="13839" max="13839" width="12.42578125" style="1" customWidth="1"/>
    <col min="13840" max="14080" width="11.42578125" style="1"/>
    <col min="14081" max="14081" width="4.42578125" style="1" customWidth="1"/>
    <col min="14082" max="14082" width="48.42578125" style="1" customWidth="1"/>
    <col min="14083" max="14083" width="10.5703125" style="1" customWidth="1"/>
    <col min="14084" max="14084" width="20.42578125" style="1" customWidth="1"/>
    <col min="14085" max="14085" width="14.28515625" style="1" customWidth="1"/>
    <col min="14086" max="14086" width="11.5703125" style="1" customWidth="1"/>
    <col min="14087" max="14087" width="10.85546875" style="1" customWidth="1"/>
    <col min="14088" max="14090" width="10.28515625" style="1" customWidth="1"/>
    <col min="14091" max="14092" width="10.7109375" style="1" customWidth="1"/>
    <col min="14093" max="14093" width="12.85546875" style="1" customWidth="1"/>
    <col min="14094" max="14094" width="11.85546875" style="1" customWidth="1"/>
    <col min="14095" max="14095" width="12.42578125" style="1" customWidth="1"/>
    <col min="14096" max="14336" width="11.42578125" style="1"/>
    <col min="14337" max="14337" width="4.42578125" style="1" customWidth="1"/>
    <col min="14338" max="14338" width="48.42578125" style="1" customWidth="1"/>
    <col min="14339" max="14339" width="10.5703125" style="1" customWidth="1"/>
    <col min="14340" max="14340" width="20.42578125" style="1" customWidth="1"/>
    <col min="14341" max="14341" width="14.28515625" style="1" customWidth="1"/>
    <col min="14342" max="14342" width="11.5703125" style="1" customWidth="1"/>
    <col min="14343" max="14343" width="10.85546875" style="1" customWidth="1"/>
    <col min="14344" max="14346" width="10.28515625" style="1" customWidth="1"/>
    <col min="14347" max="14348" width="10.7109375" style="1" customWidth="1"/>
    <col min="14349" max="14349" width="12.85546875" style="1" customWidth="1"/>
    <col min="14350" max="14350" width="11.85546875" style="1" customWidth="1"/>
    <col min="14351" max="14351" width="12.42578125" style="1" customWidth="1"/>
    <col min="14352" max="14592" width="11.42578125" style="1"/>
    <col min="14593" max="14593" width="4.42578125" style="1" customWidth="1"/>
    <col min="14594" max="14594" width="48.42578125" style="1" customWidth="1"/>
    <col min="14595" max="14595" width="10.5703125" style="1" customWidth="1"/>
    <col min="14596" max="14596" width="20.42578125" style="1" customWidth="1"/>
    <col min="14597" max="14597" width="14.28515625" style="1" customWidth="1"/>
    <col min="14598" max="14598" width="11.5703125" style="1" customWidth="1"/>
    <col min="14599" max="14599" width="10.85546875" style="1" customWidth="1"/>
    <col min="14600" max="14602" width="10.28515625" style="1" customWidth="1"/>
    <col min="14603" max="14604" width="10.7109375" style="1" customWidth="1"/>
    <col min="14605" max="14605" width="12.85546875" style="1" customWidth="1"/>
    <col min="14606" max="14606" width="11.85546875" style="1" customWidth="1"/>
    <col min="14607" max="14607" width="12.42578125" style="1" customWidth="1"/>
    <col min="14608" max="14848" width="11.42578125" style="1"/>
    <col min="14849" max="14849" width="4.42578125" style="1" customWidth="1"/>
    <col min="14850" max="14850" width="48.42578125" style="1" customWidth="1"/>
    <col min="14851" max="14851" width="10.5703125" style="1" customWidth="1"/>
    <col min="14852" max="14852" width="20.42578125" style="1" customWidth="1"/>
    <col min="14853" max="14853" width="14.28515625" style="1" customWidth="1"/>
    <col min="14854" max="14854" width="11.5703125" style="1" customWidth="1"/>
    <col min="14855" max="14855" width="10.85546875" style="1" customWidth="1"/>
    <col min="14856" max="14858" width="10.28515625" style="1" customWidth="1"/>
    <col min="14859" max="14860" width="10.7109375" style="1" customWidth="1"/>
    <col min="14861" max="14861" width="12.85546875" style="1" customWidth="1"/>
    <col min="14862" max="14862" width="11.85546875" style="1" customWidth="1"/>
    <col min="14863" max="14863" width="12.42578125" style="1" customWidth="1"/>
    <col min="14864" max="15104" width="11.42578125" style="1"/>
    <col min="15105" max="15105" width="4.42578125" style="1" customWidth="1"/>
    <col min="15106" max="15106" width="48.42578125" style="1" customWidth="1"/>
    <col min="15107" max="15107" width="10.5703125" style="1" customWidth="1"/>
    <col min="15108" max="15108" width="20.42578125" style="1" customWidth="1"/>
    <col min="15109" max="15109" width="14.28515625" style="1" customWidth="1"/>
    <col min="15110" max="15110" width="11.5703125" style="1" customWidth="1"/>
    <col min="15111" max="15111" width="10.85546875" style="1" customWidth="1"/>
    <col min="15112" max="15114" width="10.28515625" style="1" customWidth="1"/>
    <col min="15115" max="15116" width="10.7109375" style="1" customWidth="1"/>
    <col min="15117" max="15117" width="12.85546875" style="1" customWidth="1"/>
    <col min="15118" max="15118" width="11.85546875" style="1" customWidth="1"/>
    <col min="15119" max="15119" width="12.42578125" style="1" customWidth="1"/>
    <col min="15120" max="15360" width="11.42578125" style="1"/>
    <col min="15361" max="15361" width="4.42578125" style="1" customWidth="1"/>
    <col min="15362" max="15362" width="48.42578125" style="1" customWidth="1"/>
    <col min="15363" max="15363" width="10.5703125" style="1" customWidth="1"/>
    <col min="15364" max="15364" width="20.42578125" style="1" customWidth="1"/>
    <col min="15365" max="15365" width="14.28515625" style="1" customWidth="1"/>
    <col min="15366" max="15366" width="11.5703125" style="1" customWidth="1"/>
    <col min="15367" max="15367" width="10.85546875" style="1" customWidth="1"/>
    <col min="15368" max="15370" width="10.28515625" style="1" customWidth="1"/>
    <col min="15371" max="15372" width="10.7109375" style="1" customWidth="1"/>
    <col min="15373" max="15373" width="12.85546875" style="1" customWidth="1"/>
    <col min="15374" max="15374" width="11.85546875" style="1" customWidth="1"/>
    <col min="15375" max="15375" width="12.42578125" style="1" customWidth="1"/>
    <col min="15376" max="15616" width="11.42578125" style="1"/>
    <col min="15617" max="15617" width="4.42578125" style="1" customWidth="1"/>
    <col min="15618" max="15618" width="48.42578125" style="1" customWidth="1"/>
    <col min="15619" max="15619" width="10.5703125" style="1" customWidth="1"/>
    <col min="15620" max="15620" width="20.42578125" style="1" customWidth="1"/>
    <col min="15621" max="15621" width="14.28515625" style="1" customWidth="1"/>
    <col min="15622" max="15622" width="11.5703125" style="1" customWidth="1"/>
    <col min="15623" max="15623" width="10.85546875" style="1" customWidth="1"/>
    <col min="15624" max="15626" width="10.28515625" style="1" customWidth="1"/>
    <col min="15627" max="15628" width="10.7109375" style="1" customWidth="1"/>
    <col min="15629" max="15629" width="12.85546875" style="1" customWidth="1"/>
    <col min="15630" max="15630" width="11.85546875" style="1" customWidth="1"/>
    <col min="15631" max="15631" width="12.42578125" style="1" customWidth="1"/>
    <col min="15632" max="15872" width="11.42578125" style="1"/>
    <col min="15873" max="15873" width="4.42578125" style="1" customWidth="1"/>
    <col min="15874" max="15874" width="48.42578125" style="1" customWidth="1"/>
    <col min="15875" max="15875" width="10.5703125" style="1" customWidth="1"/>
    <col min="15876" max="15876" width="20.42578125" style="1" customWidth="1"/>
    <col min="15877" max="15877" width="14.28515625" style="1" customWidth="1"/>
    <col min="15878" max="15878" width="11.5703125" style="1" customWidth="1"/>
    <col min="15879" max="15879" width="10.85546875" style="1" customWidth="1"/>
    <col min="15880" max="15882" width="10.28515625" style="1" customWidth="1"/>
    <col min="15883" max="15884" width="10.7109375" style="1" customWidth="1"/>
    <col min="15885" max="15885" width="12.85546875" style="1" customWidth="1"/>
    <col min="15886" max="15886" width="11.85546875" style="1" customWidth="1"/>
    <col min="15887" max="15887" width="12.42578125" style="1" customWidth="1"/>
    <col min="15888" max="16128" width="11.42578125" style="1"/>
    <col min="16129" max="16129" width="4.42578125" style="1" customWidth="1"/>
    <col min="16130" max="16130" width="48.42578125" style="1" customWidth="1"/>
    <col min="16131" max="16131" width="10.5703125" style="1" customWidth="1"/>
    <col min="16132" max="16132" width="20.42578125" style="1" customWidth="1"/>
    <col min="16133" max="16133" width="14.28515625" style="1" customWidth="1"/>
    <col min="16134" max="16134" width="11.5703125" style="1" customWidth="1"/>
    <col min="16135" max="16135" width="10.85546875" style="1" customWidth="1"/>
    <col min="16136" max="16138" width="10.28515625" style="1" customWidth="1"/>
    <col min="16139" max="16140" width="10.7109375" style="1" customWidth="1"/>
    <col min="16141" max="16141" width="12.85546875" style="1" customWidth="1"/>
    <col min="16142" max="16142" width="11.85546875" style="1" customWidth="1"/>
    <col min="16143" max="16143" width="12.42578125" style="1" customWidth="1"/>
    <col min="16144" max="16384" width="11.42578125" style="1"/>
  </cols>
  <sheetData>
    <row r="1" spans="1:15">
      <c r="I1" s="1" t="s">
        <v>325</v>
      </c>
    </row>
    <row r="2" spans="1:15" ht="12.75" customHeight="1">
      <c r="I2" s="518" t="s">
        <v>454</v>
      </c>
      <c r="J2" s="519"/>
      <c r="K2" s="519"/>
      <c r="L2" s="519"/>
      <c r="M2" s="519"/>
      <c r="N2" s="519"/>
    </row>
    <row r="3" spans="1:15" ht="12.75" customHeight="1">
      <c r="I3" s="518" t="s">
        <v>1</v>
      </c>
      <c r="J3" s="519"/>
      <c r="K3" s="519"/>
      <c r="L3" s="519"/>
      <c r="M3" s="519"/>
      <c r="N3" s="519"/>
    </row>
    <row r="4" spans="1:15" ht="15" customHeight="1">
      <c r="I4" s="518" t="s">
        <v>2</v>
      </c>
      <c r="J4" s="519"/>
      <c r="K4" s="519"/>
      <c r="L4" s="519"/>
      <c r="M4" s="519"/>
      <c r="N4" s="519"/>
    </row>
    <row r="5" spans="1:15" ht="17.25" customHeight="1">
      <c r="B5" s="252" t="s">
        <v>326</v>
      </c>
    </row>
    <row r="6" spans="1:15" ht="6" customHeight="1"/>
    <row r="7" spans="1:15" ht="10.5" customHeight="1">
      <c r="A7" s="387" t="s">
        <v>327</v>
      </c>
      <c r="B7" s="523" t="s">
        <v>328</v>
      </c>
      <c r="C7" s="523" t="s">
        <v>329</v>
      </c>
      <c r="D7" s="524" t="s">
        <v>330</v>
      </c>
      <c r="E7" s="525"/>
      <c r="F7" s="527"/>
      <c r="G7" s="527"/>
      <c r="H7" s="527"/>
      <c r="I7" s="527"/>
      <c r="J7" s="527"/>
      <c r="K7" s="527"/>
      <c r="L7" s="527"/>
      <c r="M7" s="527"/>
      <c r="N7" s="528"/>
    </row>
    <row r="8" spans="1:15" ht="27" customHeight="1">
      <c r="A8" s="387" t="s">
        <v>331</v>
      </c>
      <c r="B8" s="523"/>
      <c r="C8" s="523"/>
      <c r="D8" s="524"/>
      <c r="E8" s="526"/>
      <c r="F8" s="388">
        <v>2021</v>
      </c>
      <c r="G8" s="388">
        <v>2022</v>
      </c>
      <c r="H8" s="388">
        <v>2023</v>
      </c>
      <c r="I8" s="388">
        <v>2024</v>
      </c>
      <c r="J8" s="388">
        <v>2025</v>
      </c>
      <c r="K8" s="388">
        <v>2026</v>
      </c>
      <c r="L8" s="388">
        <v>2027</v>
      </c>
      <c r="M8" s="387" t="s">
        <v>332</v>
      </c>
      <c r="N8" s="387" t="s">
        <v>333</v>
      </c>
      <c r="O8" s="253"/>
    </row>
    <row r="9" spans="1:15" ht="13.5" customHeight="1">
      <c r="A9" s="378">
        <v>1</v>
      </c>
      <c r="B9" s="378">
        <v>2</v>
      </c>
      <c r="C9" s="378">
        <v>3</v>
      </c>
      <c r="D9" s="378">
        <v>4</v>
      </c>
      <c r="E9" s="378">
        <v>5</v>
      </c>
      <c r="F9" s="378">
        <v>7</v>
      </c>
      <c r="G9" s="378">
        <v>8</v>
      </c>
      <c r="H9" s="378">
        <v>9</v>
      </c>
      <c r="I9" s="378">
        <v>10</v>
      </c>
      <c r="J9" s="378">
        <v>11</v>
      </c>
      <c r="K9" s="378">
        <v>12</v>
      </c>
      <c r="L9" s="378">
        <v>13</v>
      </c>
      <c r="M9" s="378">
        <v>14</v>
      </c>
      <c r="N9" s="378">
        <v>15</v>
      </c>
    </row>
    <row r="10" spans="1:15" ht="14.25" customHeight="1">
      <c r="A10" s="521" t="s">
        <v>334</v>
      </c>
      <c r="B10" s="521"/>
      <c r="C10" s="521"/>
      <c r="D10" s="521"/>
      <c r="E10" s="521"/>
      <c r="F10" s="521"/>
      <c r="G10" s="521"/>
      <c r="H10" s="521"/>
      <c r="I10" s="521"/>
      <c r="J10" s="521"/>
      <c r="K10" s="521"/>
      <c r="L10" s="521"/>
      <c r="M10" s="521"/>
      <c r="N10" s="521"/>
    </row>
    <row r="11" spans="1:15" ht="13.5" customHeight="1">
      <c r="A11" s="255">
        <v>1</v>
      </c>
      <c r="B11" s="522" t="s">
        <v>335</v>
      </c>
      <c r="C11" s="509" t="s">
        <v>336</v>
      </c>
      <c r="D11" s="513" t="s">
        <v>337</v>
      </c>
      <c r="E11" s="256" t="s">
        <v>338</v>
      </c>
      <c r="F11" s="257">
        <v>19636</v>
      </c>
      <c r="G11" s="257">
        <v>19636</v>
      </c>
      <c r="H11" s="257">
        <v>16566</v>
      </c>
      <c r="I11" s="257">
        <v>13496</v>
      </c>
      <c r="J11" s="258">
        <v>6748</v>
      </c>
      <c r="K11" s="259">
        <v>0</v>
      </c>
      <c r="L11" s="259">
        <v>0</v>
      </c>
      <c r="M11" s="257">
        <v>0</v>
      </c>
      <c r="N11" s="260">
        <f>SUM(F11:M11)</f>
        <v>76082</v>
      </c>
    </row>
    <row r="12" spans="1:15" ht="12" customHeight="1">
      <c r="A12" s="255"/>
      <c r="B12" s="479"/>
      <c r="C12" s="479"/>
      <c r="D12" s="479"/>
      <c r="E12" s="261" t="s">
        <v>339</v>
      </c>
      <c r="F12" s="262">
        <v>185</v>
      </c>
      <c r="G12" s="262">
        <v>135</v>
      </c>
      <c r="H12" s="262">
        <v>72</v>
      </c>
      <c r="I12" s="262">
        <v>39</v>
      </c>
      <c r="J12" s="263">
        <v>11</v>
      </c>
      <c r="K12" s="263">
        <v>0</v>
      </c>
      <c r="L12" s="263">
        <v>0</v>
      </c>
      <c r="M12" s="262">
        <v>0</v>
      </c>
      <c r="N12" s="264">
        <f>SUM(F12:M12)</f>
        <v>442</v>
      </c>
    </row>
    <row r="13" spans="1:15" ht="13.5" customHeight="1">
      <c r="A13" s="255"/>
      <c r="B13" s="480"/>
      <c r="C13" s="480"/>
      <c r="D13" s="480"/>
      <c r="E13" s="265" t="s">
        <v>340</v>
      </c>
      <c r="F13" s="266">
        <f t="shared" ref="F13:N13" si="0">SUM(F11:F12)</f>
        <v>19821</v>
      </c>
      <c r="G13" s="266">
        <f t="shared" si="0"/>
        <v>19771</v>
      </c>
      <c r="H13" s="266">
        <f t="shared" si="0"/>
        <v>16638</v>
      </c>
      <c r="I13" s="266">
        <f t="shared" si="0"/>
        <v>13535</v>
      </c>
      <c r="J13" s="266">
        <f>SUM(J11:J12)</f>
        <v>6759</v>
      </c>
      <c r="K13" s="266">
        <f>SUM(K11:K12)</f>
        <v>0</v>
      </c>
      <c r="L13" s="266">
        <f>SUM(L11:L12)</f>
        <v>0</v>
      </c>
      <c r="M13" s="266">
        <f t="shared" si="0"/>
        <v>0</v>
      </c>
      <c r="N13" s="266">
        <f t="shared" si="0"/>
        <v>76524</v>
      </c>
    </row>
    <row r="14" spans="1:15" ht="13.5" customHeight="1">
      <c r="A14" s="255">
        <v>2</v>
      </c>
      <c r="B14" s="478" t="s">
        <v>341</v>
      </c>
      <c r="C14" s="509" t="s">
        <v>336</v>
      </c>
      <c r="D14" s="513" t="s">
        <v>342</v>
      </c>
      <c r="E14" s="256" t="s">
        <v>338</v>
      </c>
      <c r="F14" s="257">
        <v>14552</v>
      </c>
      <c r="G14" s="259">
        <v>0</v>
      </c>
      <c r="H14" s="257">
        <v>0</v>
      </c>
      <c r="I14" s="259">
        <v>0</v>
      </c>
      <c r="J14" s="257">
        <v>0</v>
      </c>
      <c r="K14" s="259">
        <v>0</v>
      </c>
      <c r="L14" s="259">
        <v>0</v>
      </c>
      <c r="M14" s="257">
        <v>0</v>
      </c>
      <c r="N14" s="267">
        <f>SUM(F14:M14)</f>
        <v>14552</v>
      </c>
    </row>
    <row r="15" spans="1:15" ht="12.75" customHeight="1">
      <c r="A15" s="255"/>
      <c r="B15" s="479"/>
      <c r="C15" s="479"/>
      <c r="D15" s="479"/>
      <c r="E15" s="261" t="s">
        <v>339</v>
      </c>
      <c r="F15" s="262">
        <v>33</v>
      </c>
      <c r="G15" s="263">
        <v>0</v>
      </c>
      <c r="H15" s="262">
        <v>0</v>
      </c>
      <c r="I15" s="263">
        <v>0</v>
      </c>
      <c r="J15" s="262">
        <v>0</v>
      </c>
      <c r="K15" s="263">
        <v>0</v>
      </c>
      <c r="L15" s="263">
        <v>0</v>
      </c>
      <c r="M15" s="262">
        <v>0</v>
      </c>
      <c r="N15" s="264">
        <f>SUM(F15:M15)</f>
        <v>33</v>
      </c>
    </row>
    <row r="16" spans="1:15" ht="13.5" customHeight="1">
      <c r="A16" s="255"/>
      <c r="B16" s="480"/>
      <c r="C16" s="480"/>
      <c r="D16" s="480"/>
      <c r="E16" s="265" t="s">
        <v>340</v>
      </c>
      <c r="F16" s="266">
        <f t="shared" ref="F16:M16" si="1">SUM(F14:F15)</f>
        <v>14585</v>
      </c>
      <c r="G16" s="266">
        <f t="shared" si="1"/>
        <v>0</v>
      </c>
      <c r="H16" s="266">
        <f t="shared" si="1"/>
        <v>0</v>
      </c>
      <c r="I16" s="266">
        <v>0</v>
      </c>
      <c r="J16" s="268">
        <v>0</v>
      </c>
      <c r="K16" s="268">
        <v>0</v>
      </c>
      <c r="L16" s="268">
        <v>0</v>
      </c>
      <c r="M16" s="266">
        <f t="shared" si="1"/>
        <v>0</v>
      </c>
      <c r="N16" s="266">
        <f>SUM(N14:N15)</f>
        <v>14585</v>
      </c>
    </row>
    <row r="17" spans="1:15" ht="15.75" customHeight="1">
      <c r="A17" s="255">
        <v>3</v>
      </c>
      <c r="B17" s="478" t="s">
        <v>343</v>
      </c>
      <c r="C17" s="509" t="s">
        <v>336</v>
      </c>
      <c r="D17" s="513" t="s">
        <v>344</v>
      </c>
      <c r="E17" s="256" t="s">
        <v>338</v>
      </c>
      <c r="F17" s="269">
        <v>3232</v>
      </c>
      <c r="G17" s="259">
        <v>0</v>
      </c>
      <c r="H17" s="257">
        <v>0</v>
      </c>
      <c r="I17" s="259">
        <v>0</v>
      </c>
      <c r="J17" s="257">
        <v>0</v>
      </c>
      <c r="K17" s="259">
        <v>0</v>
      </c>
      <c r="L17" s="259">
        <v>0</v>
      </c>
      <c r="M17" s="257">
        <v>0</v>
      </c>
      <c r="N17" s="260">
        <f>SUM(F17:M17)</f>
        <v>3232</v>
      </c>
    </row>
    <row r="18" spans="1:15" ht="13.5" customHeight="1">
      <c r="A18" s="255"/>
      <c r="B18" s="479"/>
      <c r="C18" s="479"/>
      <c r="D18" s="479"/>
      <c r="E18" s="261" t="s">
        <v>339</v>
      </c>
      <c r="F18" s="270">
        <v>7</v>
      </c>
      <c r="G18" s="263">
        <v>0</v>
      </c>
      <c r="H18" s="262">
        <v>0</v>
      </c>
      <c r="I18" s="263">
        <v>0</v>
      </c>
      <c r="J18" s="262">
        <v>0</v>
      </c>
      <c r="K18" s="263">
        <v>0</v>
      </c>
      <c r="L18" s="263">
        <v>0</v>
      </c>
      <c r="M18" s="262">
        <v>0</v>
      </c>
      <c r="N18" s="264">
        <f>SUM(F18:M18)</f>
        <v>7</v>
      </c>
    </row>
    <row r="19" spans="1:15" ht="13.5" customHeight="1">
      <c r="A19" s="255"/>
      <c r="B19" s="480"/>
      <c r="C19" s="480"/>
      <c r="D19" s="480"/>
      <c r="E19" s="265" t="s">
        <v>340</v>
      </c>
      <c r="F19" s="266">
        <f>SUM(F17:F18)</f>
        <v>3239</v>
      </c>
      <c r="G19" s="266">
        <f>SUM(G17:G18)</f>
        <v>0</v>
      </c>
      <c r="H19" s="266">
        <f>SUM(H17:H18)</f>
        <v>0</v>
      </c>
      <c r="I19" s="266">
        <v>0</v>
      </c>
      <c r="J19" s="268">
        <v>0</v>
      </c>
      <c r="K19" s="268">
        <v>0</v>
      </c>
      <c r="L19" s="268">
        <v>0</v>
      </c>
      <c r="M19" s="266">
        <f>SUM(M17:M18)</f>
        <v>0</v>
      </c>
      <c r="N19" s="266">
        <f>SUM(N17:N18)</f>
        <v>3239</v>
      </c>
    </row>
    <row r="20" spans="1:15" ht="13.5" customHeight="1">
      <c r="A20" s="255">
        <v>4</v>
      </c>
      <c r="B20" s="478" t="s">
        <v>345</v>
      </c>
      <c r="C20" s="520" t="s">
        <v>336</v>
      </c>
      <c r="D20" s="513" t="s">
        <v>346</v>
      </c>
      <c r="E20" s="256" t="s">
        <v>338</v>
      </c>
      <c r="F20" s="257">
        <v>16467</v>
      </c>
      <c r="G20" s="259">
        <v>0</v>
      </c>
      <c r="H20" s="257">
        <v>0</v>
      </c>
      <c r="I20" s="259">
        <v>0</v>
      </c>
      <c r="J20" s="257">
        <v>0</v>
      </c>
      <c r="K20" s="259">
        <v>0</v>
      </c>
      <c r="L20" s="259">
        <v>0</v>
      </c>
      <c r="M20" s="257">
        <v>0</v>
      </c>
      <c r="N20" s="260">
        <f>SUM(F20:M20)</f>
        <v>16467</v>
      </c>
    </row>
    <row r="21" spans="1:15" ht="15" customHeight="1">
      <c r="A21" s="255"/>
      <c r="B21" s="479"/>
      <c r="C21" s="479"/>
      <c r="D21" s="479"/>
      <c r="E21" s="261" t="s">
        <v>339</v>
      </c>
      <c r="F21" s="262">
        <v>33</v>
      </c>
      <c r="G21" s="263">
        <v>0</v>
      </c>
      <c r="H21" s="262">
        <v>0</v>
      </c>
      <c r="I21" s="263">
        <v>0</v>
      </c>
      <c r="J21" s="262">
        <v>0</v>
      </c>
      <c r="K21" s="263">
        <v>0</v>
      </c>
      <c r="L21" s="263">
        <v>0</v>
      </c>
      <c r="M21" s="262">
        <v>0</v>
      </c>
      <c r="N21" s="264">
        <f>SUM(F21:M21)</f>
        <v>33</v>
      </c>
    </row>
    <row r="22" spans="1:15" ht="13.5" customHeight="1">
      <c r="A22" s="255"/>
      <c r="B22" s="480"/>
      <c r="C22" s="480"/>
      <c r="D22" s="480"/>
      <c r="E22" s="265" t="s">
        <v>340</v>
      </c>
      <c r="F22" s="266">
        <f>SUM(F20:F21)</f>
        <v>16500</v>
      </c>
      <c r="G22" s="266">
        <f>SUM(G20:G21)</f>
        <v>0</v>
      </c>
      <c r="H22" s="266">
        <f>SUM(H20:H21)</f>
        <v>0</v>
      </c>
      <c r="I22" s="266">
        <v>0</v>
      </c>
      <c r="J22" s="271">
        <v>0</v>
      </c>
      <c r="K22" s="271">
        <v>0</v>
      </c>
      <c r="L22" s="271">
        <v>0</v>
      </c>
      <c r="M22" s="266">
        <f>SUM(M20:M21)</f>
        <v>0</v>
      </c>
      <c r="N22" s="266">
        <f>SUM(N20:N21)</f>
        <v>16500</v>
      </c>
    </row>
    <row r="23" spans="1:15" ht="13.5" customHeight="1">
      <c r="A23" s="255">
        <v>5</v>
      </c>
      <c r="B23" s="499" t="s">
        <v>347</v>
      </c>
      <c r="C23" s="509" t="s">
        <v>336</v>
      </c>
      <c r="D23" s="513" t="s">
        <v>348</v>
      </c>
      <c r="E23" s="256" t="s">
        <v>338</v>
      </c>
      <c r="F23" s="257">
        <v>24326</v>
      </c>
      <c r="G23" s="259">
        <v>0</v>
      </c>
      <c r="H23" s="257">
        <v>0</v>
      </c>
      <c r="I23" s="259">
        <v>0</v>
      </c>
      <c r="J23" s="257">
        <v>0</v>
      </c>
      <c r="K23" s="259">
        <v>0</v>
      </c>
      <c r="L23" s="259">
        <v>0</v>
      </c>
      <c r="M23" s="257">
        <v>0</v>
      </c>
      <c r="N23" s="267">
        <f>SUM(F23:M23)</f>
        <v>24326</v>
      </c>
      <c r="O23" s="272"/>
    </row>
    <row r="24" spans="1:15" ht="13.5" customHeight="1">
      <c r="A24" s="255"/>
      <c r="B24" s="479"/>
      <c r="C24" s="500"/>
      <c r="D24" s="479"/>
      <c r="E24" s="261" t="s">
        <v>339</v>
      </c>
      <c r="F24" s="262">
        <f>43+60</f>
        <v>103</v>
      </c>
      <c r="G24" s="263">
        <v>0</v>
      </c>
      <c r="H24" s="262">
        <v>0</v>
      </c>
      <c r="I24" s="263">
        <v>0</v>
      </c>
      <c r="J24" s="262">
        <v>0</v>
      </c>
      <c r="K24" s="263">
        <v>0</v>
      </c>
      <c r="L24" s="263">
        <v>0</v>
      </c>
      <c r="M24" s="262">
        <v>0</v>
      </c>
      <c r="N24" s="264">
        <f>SUM(F24:M24)</f>
        <v>103</v>
      </c>
      <c r="O24" s="272"/>
    </row>
    <row r="25" spans="1:15" ht="13.5" customHeight="1">
      <c r="A25" s="255"/>
      <c r="B25" s="480"/>
      <c r="C25" s="501"/>
      <c r="D25" s="480"/>
      <c r="E25" s="265" t="s">
        <v>340</v>
      </c>
      <c r="F25" s="266">
        <f>SUM(F23:F24)</f>
        <v>24429</v>
      </c>
      <c r="G25" s="266">
        <f>SUM(G23:G24)</f>
        <v>0</v>
      </c>
      <c r="H25" s="266">
        <f>SUM(H23:H24)</f>
        <v>0</v>
      </c>
      <c r="I25" s="266">
        <v>0</v>
      </c>
      <c r="J25" s="266">
        <v>0</v>
      </c>
      <c r="K25" s="266">
        <v>0</v>
      </c>
      <c r="L25" s="273">
        <f>SUM(L23:L24)</f>
        <v>0</v>
      </c>
      <c r="M25" s="266">
        <v>0</v>
      </c>
      <c r="N25" s="266">
        <f>SUM(N23:N24)</f>
        <v>24429</v>
      </c>
    </row>
    <row r="26" spans="1:15" ht="13.5" customHeight="1">
      <c r="A26" s="255">
        <v>6</v>
      </c>
      <c r="B26" s="499" t="s">
        <v>349</v>
      </c>
      <c r="C26" s="509" t="s">
        <v>336</v>
      </c>
      <c r="D26" s="513" t="s">
        <v>350</v>
      </c>
      <c r="E26" s="256" t="s">
        <v>338</v>
      </c>
      <c r="F26" s="257">
        <v>23152</v>
      </c>
      <c r="G26" s="257">
        <v>11576</v>
      </c>
      <c r="H26" s="257">
        <v>0</v>
      </c>
      <c r="I26" s="257">
        <v>0</v>
      </c>
      <c r="J26" s="274">
        <v>0</v>
      </c>
      <c r="K26" s="275">
        <v>0</v>
      </c>
      <c r="L26" s="275">
        <v>0</v>
      </c>
      <c r="M26" s="257">
        <v>0</v>
      </c>
      <c r="N26" s="260">
        <f>SUM(F26:M26)</f>
        <v>34728</v>
      </c>
    </row>
    <row r="27" spans="1:15" ht="13.5" customHeight="1">
      <c r="A27" s="255"/>
      <c r="B27" s="479"/>
      <c r="C27" s="479"/>
      <c r="D27" s="500"/>
      <c r="E27" s="261" t="s">
        <v>339</v>
      </c>
      <c r="F27" s="262">
        <v>78</v>
      </c>
      <c r="G27" s="262">
        <v>20</v>
      </c>
      <c r="H27" s="262">
        <v>0</v>
      </c>
      <c r="I27" s="262">
        <v>0</v>
      </c>
      <c r="J27" s="276">
        <v>0</v>
      </c>
      <c r="K27" s="276">
        <v>0</v>
      </c>
      <c r="L27" s="276">
        <v>0</v>
      </c>
      <c r="M27" s="262">
        <v>0</v>
      </c>
      <c r="N27" s="264">
        <f>SUM(F27:M27)</f>
        <v>98</v>
      </c>
    </row>
    <row r="28" spans="1:15" ht="13.5" customHeight="1">
      <c r="A28" s="255"/>
      <c r="B28" s="480"/>
      <c r="C28" s="480"/>
      <c r="D28" s="501"/>
      <c r="E28" s="265" t="s">
        <v>340</v>
      </c>
      <c r="F28" s="266">
        <f t="shared" ref="F28:M28" si="2">SUM(F26:F27)</f>
        <v>23230</v>
      </c>
      <c r="G28" s="266">
        <f t="shared" si="2"/>
        <v>11596</v>
      </c>
      <c r="H28" s="266">
        <f t="shared" si="2"/>
        <v>0</v>
      </c>
      <c r="I28" s="266">
        <f>SUM(I26:I27)</f>
        <v>0</v>
      </c>
      <c r="J28" s="268">
        <v>0</v>
      </c>
      <c r="K28" s="268">
        <v>0</v>
      </c>
      <c r="L28" s="268">
        <v>0</v>
      </c>
      <c r="M28" s="266">
        <f t="shared" si="2"/>
        <v>0</v>
      </c>
      <c r="N28" s="266">
        <f>SUM(N26:N27)</f>
        <v>34826</v>
      </c>
    </row>
    <row r="29" spans="1:15" ht="13.5" customHeight="1">
      <c r="A29" s="255">
        <v>7</v>
      </c>
      <c r="B29" s="499" t="s">
        <v>351</v>
      </c>
      <c r="C29" s="509" t="s">
        <v>336</v>
      </c>
      <c r="D29" s="513" t="s">
        <v>352</v>
      </c>
      <c r="E29" s="256" t="s">
        <v>338</v>
      </c>
      <c r="F29" s="257">
        <v>10196</v>
      </c>
      <c r="G29" s="257">
        <v>6437</v>
      </c>
      <c r="H29" s="257">
        <v>0</v>
      </c>
      <c r="I29" s="257">
        <v>0</v>
      </c>
      <c r="J29" s="274">
        <v>0</v>
      </c>
      <c r="K29" s="275">
        <v>0</v>
      </c>
      <c r="L29" s="275">
        <v>0</v>
      </c>
      <c r="M29" s="257">
        <v>0</v>
      </c>
      <c r="N29" s="260">
        <f>SUM(F29:M29)</f>
        <v>16633</v>
      </c>
      <c r="O29" s="277"/>
    </row>
    <row r="30" spans="1:15" ht="13.5" customHeight="1">
      <c r="A30" s="255"/>
      <c r="B30" s="479"/>
      <c r="C30" s="479"/>
      <c r="D30" s="479"/>
      <c r="E30" s="261" t="s">
        <v>339</v>
      </c>
      <c r="F30" s="262">
        <v>38</v>
      </c>
      <c r="G30" s="262">
        <v>12</v>
      </c>
      <c r="H30" s="262">
        <v>0</v>
      </c>
      <c r="I30" s="262">
        <v>0</v>
      </c>
      <c r="J30" s="278">
        <v>0</v>
      </c>
      <c r="K30" s="278">
        <v>0</v>
      </c>
      <c r="L30" s="278">
        <v>0</v>
      </c>
      <c r="M30" s="262">
        <v>0</v>
      </c>
      <c r="N30" s="264">
        <f>SUM(F30:M30)</f>
        <v>50</v>
      </c>
    </row>
    <row r="31" spans="1:15" ht="13.5" customHeight="1">
      <c r="A31" s="255"/>
      <c r="B31" s="480"/>
      <c r="C31" s="480"/>
      <c r="D31" s="480"/>
      <c r="E31" s="265" t="s">
        <v>340</v>
      </c>
      <c r="F31" s="266">
        <f t="shared" ref="F31:M31" si="3">SUM(F29:F30)</f>
        <v>10234</v>
      </c>
      <c r="G31" s="266">
        <f t="shared" si="3"/>
        <v>6449</v>
      </c>
      <c r="H31" s="266">
        <f t="shared" si="3"/>
        <v>0</v>
      </c>
      <c r="I31" s="266">
        <f>SUM(I29:I30)</f>
        <v>0</v>
      </c>
      <c r="J31" s="271">
        <v>0</v>
      </c>
      <c r="K31" s="271">
        <v>0</v>
      </c>
      <c r="L31" s="266">
        <f>SUM(L29:L30)</f>
        <v>0</v>
      </c>
      <c r="M31" s="266">
        <f t="shared" si="3"/>
        <v>0</v>
      </c>
      <c r="N31" s="266">
        <f>SUM(N29:N30)</f>
        <v>16683</v>
      </c>
    </row>
    <row r="32" spans="1:15" ht="13.5" customHeight="1">
      <c r="A32" s="255">
        <v>8</v>
      </c>
      <c r="B32" s="478" t="s">
        <v>353</v>
      </c>
      <c r="C32" s="509" t="s">
        <v>336</v>
      </c>
      <c r="D32" s="513" t="s">
        <v>354</v>
      </c>
      <c r="E32" s="256" t="s">
        <v>338</v>
      </c>
      <c r="F32" s="257">
        <v>4228</v>
      </c>
      <c r="G32" s="257">
        <v>4228</v>
      </c>
      <c r="H32" s="257">
        <v>4228</v>
      </c>
      <c r="I32" s="257">
        <v>4228</v>
      </c>
      <c r="J32" s="259">
        <v>4228</v>
      </c>
      <c r="K32" s="259">
        <v>4228</v>
      </c>
      <c r="L32" s="257">
        <f>15855-4228-4228-4228</f>
        <v>3171</v>
      </c>
      <c r="M32" s="257">
        <v>0</v>
      </c>
      <c r="N32" s="260">
        <f>SUM(F32:M32)</f>
        <v>28539</v>
      </c>
    </row>
    <row r="33" spans="1:15" ht="15.75" customHeight="1">
      <c r="A33" s="255"/>
      <c r="B33" s="486"/>
      <c r="C33" s="479"/>
      <c r="D33" s="479"/>
      <c r="E33" s="261" t="s">
        <v>339</v>
      </c>
      <c r="F33" s="262">
        <v>71</v>
      </c>
      <c r="G33" s="262">
        <v>60</v>
      </c>
      <c r="H33" s="262">
        <v>49</v>
      </c>
      <c r="I33" s="262">
        <v>39</v>
      </c>
      <c r="J33" s="263">
        <v>28</v>
      </c>
      <c r="K33" s="263">
        <v>17</v>
      </c>
      <c r="L33" s="262">
        <v>6</v>
      </c>
      <c r="M33" s="262">
        <v>0</v>
      </c>
      <c r="N33" s="264">
        <f>SUM(F33:M33)</f>
        <v>270</v>
      </c>
    </row>
    <row r="34" spans="1:15" ht="13.5" customHeight="1">
      <c r="A34" s="255"/>
      <c r="B34" s="487"/>
      <c r="C34" s="480"/>
      <c r="D34" s="480"/>
      <c r="E34" s="265" t="s">
        <v>340</v>
      </c>
      <c r="F34" s="266">
        <f t="shared" ref="F34:M34" si="4">SUM(F32:F33)</f>
        <v>4299</v>
      </c>
      <c r="G34" s="266">
        <f t="shared" si="4"/>
        <v>4288</v>
      </c>
      <c r="H34" s="266">
        <f t="shared" si="4"/>
        <v>4277</v>
      </c>
      <c r="I34" s="266">
        <f t="shared" si="4"/>
        <v>4267</v>
      </c>
      <c r="J34" s="266">
        <f t="shared" si="4"/>
        <v>4256</v>
      </c>
      <c r="K34" s="266">
        <f t="shared" si="4"/>
        <v>4245</v>
      </c>
      <c r="L34" s="266">
        <f t="shared" si="4"/>
        <v>3177</v>
      </c>
      <c r="M34" s="266">
        <f t="shared" si="4"/>
        <v>0</v>
      </c>
      <c r="N34" s="266">
        <f>SUM(N32:N33)</f>
        <v>28809</v>
      </c>
    </row>
    <row r="35" spans="1:15" ht="13.5" customHeight="1">
      <c r="A35" s="255">
        <v>9</v>
      </c>
      <c r="B35" s="499" t="s">
        <v>355</v>
      </c>
      <c r="C35" s="509" t="s">
        <v>336</v>
      </c>
      <c r="D35" s="513" t="s">
        <v>356</v>
      </c>
      <c r="E35" s="256" t="s">
        <v>338</v>
      </c>
      <c r="F35" s="257">
        <f>85712-34284</f>
        <v>51428</v>
      </c>
      <c r="G35" s="257">
        <f>85712-34284</f>
        <v>51428</v>
      </c>
      <c r="H35" s="257">
        <v>0</v>
      </c>
      <c r="I35" s="257">
        <v>0</v>
      </c>
      <c r="J35" s="258">
        <v>0</v>
      </c>
      <c r="K35" s="258">
        <v>0</v>
      </c>
      <c r="L35" s="259"/>
      <c r="M35" s="257">
        <v>0</v>
      </c>
      <c r="N35" s="267">
        <f>SUM(F35:M35)</f>
        <v>102856</v>
      </c>
    </row>
    <row r="36" spans="1:15" ht="13.5" customHeight="1">
      <c r="A36" s="255"/>
      <c r="B36" s="514"/>
      <c r="C36" s="479"/>
      <c r="D36" s="516"/>
      <c r="E36" s="261" t="s">
        <v>339</v>
      </c>
      <c r="F36" s="262">
        <v>240</v>
      </c>
      <c r="G36" s="262">
        <v>115</v>
      </c>
      <c r="H36" s="262">
        <v>0</v>
      </c>
      <c r="I36" s="262">
        <v>0</v>
      </c>
      <c r="J36" s="263">
        <v>0</v>
      </c>
      <c r="K36" s="263">
        <v>0</v>
      </c>
      <c r="L36" s="263"/>
      <c r="M36" s="262">
        <v>0</v>
      </c>
      <c r="N36" s="264">
        <f>SUM(F36:M36)</f>
        <v>355</v>
      </c>
    </row>
    <row r="37" spans="1:15" ht="13.5" customHeight="1">
      <c r="A37" s="255"/>
      <c r="B37" s="515"/>
      <c r="C37" s="480"/>
      <c r="D37" s="517"/>
      <c r="E37" s="265" t="s">
        <v>340</v>
      </c>
      <c r="F37" s="266">
        <f t="shared" ref="F37:M37" si="5">SUM(F35:F36)</f>
        <v>51668</v>
      </c>
      <c r="G37" s="266">
        <f t="shared" si="5"/>
        <v>51543</v>
      </c>
      <c r="H37" s="266">
        <f t="shared" si="5"/>
        <v>0</v>
      </c>
      <c r="I37" s="266">
        <f>SUM(I35:I36)</f>
        <v>0</v>
      </c>
      <c r="J37" s="268">
        <v>0</v>
      </c>
      <c r="K37" s="268">
        <v>0</v>
      </c>
      <c r="L37" s="266">
        <f>SUM(L35:L36)</f>
        <v>0</v>
      </c>
      <c r="M37" s="266">
        <f t="shared" si="5"/>
        <v>0</v>
      </c>
      <c r="N37" s="266">
        <f>SUM(N35:N36)</f>
        <v>103211</v>
      </c>
    </row>
    <row r="38" spans="1:15" ht="13.5" customHeight="1">
      <c r="A38" s="255">
        <v>10</v>
      </c>
      <c r="B38" s="478" t="s">
        <v>357</v>
      </c>
      <c r="C38" s="509" t="s">
        <v>336</v>
      </c>
      <c r="D38" s="513" t="s">
        <v>358</v>
      </c>
      <c r="E38" s="256" t="s">
        <v>338</v>
      </c>
      <c r="F38" s="279">
        <f>17392*4</f>
        <v>69568</v>
      </c>
      <c r="G38" s="279">
        <f>17392*4</f>
        <v>69568</v>
      </c>
      <c r="H38" s="279">
        <v>17392</v>
      </c>
      <c r="I38" s="279">
        <v>0</v>
      </c>
      <c r="J38" s="259">
        <v>0</v>
      </c>
      <c r="K38" s="259">
        <v>0</v>
      </c>
      <c r="L38" s="259"/>
      <c r="M38" s="279">
        <v>0</v>
      </c>
      <c r="N38" s="260">
        <f>SUM(F38:M38)</f>
        <v>156528</v>
      </c>
    </row>
    <row r="39" spans="1:15" ht="13.5" customHeight="1">
      <c r="A39" s="255"/>
      <c r="B39" s="479"/>
      <c r="C39" s="479"/>
      <c r="D39" s="500"/>
      <c r="E39" s="261" t="s">
        <v>339</v>
      </c>
      <c r="F39" s="270">
        <v>369</v>
      </c>
      <c r="G39" s="270">
        <v>193</v>
      </c>
      <c r="H39" s="270">
        <v>28</v>
      </c>
      <c r="I39" s="270">
        <v>0</v>
      </c>
      <c r="J39" s="263">
        <v>0</v>
      </c>
      <c r="K39" s="263">
        <v>0</v>
      </c>
      <c r="L39" s="263"/>
      <c r="M39" s="270">
        <v>0</v>
      </c>
      <c r="N39" s="264">
        <f>SUM(F39:M39)</f>
        <v>590</v>
      </c>
    </row>
    <row r="40" spans="1:15" ht="13.5" customHeight="1">
      <c r="A40" s="255"/>
      <c r="B40" s="480"/>
      <c r="C40" s="480"/>
      <c r="D40" s="501"/>
      <c r="E40" s="265" t="s">
        <v>340</v>
      </c>
      <c r="F40" s="266">
        <f t="shared" ref="F40:M40" si="6">SUM(F38:F39)</f>
        <v>69937</v>
      </c>
      <c r="G40" s="266">
        <f t="shared" si="6"/>
        <v>69761</v>
      </c>
      <c r="H40" s="266">
        <f t="shared" si="6"/>
        <v>17420</v>
      </c>
      <c r="I40" s="266">
        <f t="shared" si="6"/>
        <v>0</v>
      </c>
      <c r="J40" s="266">
        <f t="shared" si="6"/>
        <v>0</v>
      </c>
      <c r="K40" s="266">
        <f t="shared" si="6"/>
        <v>0</v>
      </c>
      <c r="L40" s="266">
        <f t="shared" si="6"/>
        <v>0</v>
      </c>
      <c r="M40" s="266">
        <f t="shared" si="6"/>
        <v>0</v>
      </c>
      <c r="N40" s="266">
        <f>SUM(N38:N39)</f>
        <v>157118</v>
      </c>
    </row>
    <row r="41" spans="1:15" ht="13.5" customHeight="1">
      <c r="A41" s="255">
        <v>11</v>
      </c>
      <c r="B41" s="478" t="s">
        <v>359</v>
      </c>
      <c r="C41" s="509" t="s">
        <v>336</v>
      </c>
      <c r="D41" s="510" t="s">
        <v>360</v>
      </c>
      <c r="E41" s="280" t="s">
        <v>338</v>
      </c>
      <c r="F41" s="257">
        <v>79904</v>
      </c>
      <c r="G41" s="257">
        <v>79904</v>
      </c>
      <c r="H41" s="257">
        <f>59928-1163</f>
        <v>58765</v>
      </c>
      <c r="I41" s="257">
        <v>0</v>
      </c>
      <c r="J41" s="258">
        <v>0</v>
      </c>
      <c r="K41" s="258">
        <v>0</v>
      </c>
      <c r="L41" s="259"/>
      <c r="M41" s="279">
        <v>0</v>
      </c>
      <c r="N41" s="260">
        <f>SUM(F41:M41)</f>
        <v>218573</v>
      </c>
      <c r="O41" s="281"/>
    </row>
    <row r="42" spans="1:15" ht="13.5" customHeight="1">
      <c r="A42" s="255"/>
      <c r="B42" s="479"/>
      <c r="C42" s="479"/>
      <c r="D42" s="511"/>
      <c r="E42" s="282" t="s">
        <v>339</v>
      </c>
      <c r="F42" s="262">
        <v>522</v>
      </c>
      <c r="G42" s="262">
        <v>320</v>
      </c>
      <c r="H42" s="262">
        <v>110</v>
      </c>
      <c r="I42" s="262">
        <v>0</v>
      </c>
      <c r="J42" s="263">
        <v>0</v>
      </c>
      <c r="K42" s="263">
        <v>0</v>
      </c>
      <c r="L42" s="263"/>
      <c r="M42" s="270">
        <v>0</v>
      </c>
      <c r="N42" s="264">
        <f>SUM(F42:M42)</f>
        <v>952</v>
      </c>
    </row>
    <row r="43" spans="1:15" ht="13.5" customHeight="1">
      <c r="A43" s="255"/>
      <c r="B43" s="480"/>
      <c r="C43" s="480"/>
      <c r="D43" s="512"/>
      <c r="E43" s="283" t="s">
        <v>340</v>
      </c>
      <c r="F43" s="266">
        <f t="shared" ref="F43:M43" si="7">SUM(F41:F42)</f>
        <v>80426</v>
      </c>
      <c r="G43" s="266">
        <f t="shared" si="7"/>
        <v>80224</v>
      </c>
      <c r="H43" s="266">
        <f t="shared" si="7"/>
        <v>58875</v>
      </c>
      <c r="I43" s="266">
        <f t="shared" si="7"/>
        <v>0</v>
      </c>
      <c r="J43" s="268">
        <v>0</v>
      </c>
      <c r="K43" s="268">
        <v>0</v>
      </c>
      <c r="L43" s="266">
        <f>SUM(L41:L42)</f>
        <v>0</v>
      </c>
      <c r="M43" s="266">
        <f t="shared" si="7"/>
        <v>0</v>
      </c>
      <c r="N43" s="266">
        <f>SUM(N41:N42)</f>
        <v>219525</v>
      </c>
    </row>
    <row r="44" spans="1:15" ht="13.5" customHeight="1">
      <c r="A44" s="255">
        <v>12</v>
      </c>
      <c r="B44" s="478" t="s">
        <v>361</v>
      </c>
      <c r="C44" s="509" t="s">
        <v>336</v>
      </c>
      <c r="D44" s="513" t="s">
        <v>362</v>
      </c>
      <c r="E44" s="256" t="s">
        <v>338</v>
      </c>
      <c r="F44" s="257">
        <v>36296</v>
      </c>
      <c r="G44" s="257">
        <v>36296</v>
      </c>
      <c r="H44" s="257">
        <v>36296</v>
      </c>
      <c r="I44" s="257">
        <v>36296</v>
      </c>
      <c r="J44" s="257">
        <v>36296</v>
      </c>
      <c r="K44" s="257">
        <v>36296</v>
      </c>
      <c r="L44" s="257">
        <v>36296</v>
      </c>
      <c r="M44" s="279">
        <f>861940-199538-36296-36296-36296</f>
        <v>553514</v>
      </c>
      <c r="N44" s="260">
        <f>SUM(F44:M44)</f>
        <v>807586</v>
      </c>
      <c r="O44" s="284"/>
    </row>
    <row r="45" spans="1:15" ht="13.5" customHeight="1">
      <c r="A45" s="255"/>
      <c r="B45" s="479"/>
      <c r="C45" s="479"/>
      <c r="D45" s="479"/>
      <c r="E45" s="261" t="s">
        <v>339</v>
      </c>
      <c r="F45" s="262">
        <v>2033</v>
      </c>
      <c r="G45" s="262">
        <v>1941</v>
      </c>
      <c r="H45" s="262">
        <v>1849</v>
      </c>
      <c r="I45" s="262">
        <v>1757</v>
      </c>
      <c r="J45" s="263">
        <v>1665</v>
      </c>
      <c r="K45" s="263">
        <v>1573</v>
      </c>
      <c r="L45" s="263">
        <v>1480</v>
      </c>
      <c r="M45" s="270">
        <f>28249-12351-1665-1573-1480</f>
        <v>11180</v>
      </c>
      <c r="N45" s="264">
        <f>SUM(F45:M45)</f>
        <v>23478</v>
      </c>
    </row>
    <row r="46" spans="1:15" ht="13.5" customHeight="1">
      <c r="A46" s="255"/>
      <c r="B46" s="480"/>
      <c r="C46" s="480"/>
      <c r="D46" s="480"/>
      <c r="E46" s="265" t="s">
        <v>340</v>
      </c>
      <c r="F46" s="266">
        <f t="shared" ref="F46:M46" si="8">SUM(F44:F45)</f>
        <v>38329</v>
      </c>
      <c r="G46" s="266">
        <f t="shared" si="8"/>
        <v>38237</v>
      </c>
      <c r="H46" s="266">
        <f t="shared" si="8"/>
        <v>38145</v>
      </c>
      <c r="I46" s="266">
        <f t="shared" si="8"/>
        <v>38053</v>
      </c>
      <c r="J46" s="266">
        <f t="shared" si="8"/>
        <v>37961</v>
      </c>
      <c r="K46" s="266">
        <f t="shared" si="8"/>
        <v>37869</v>
      </c>
      <c r="L46" s="266">
        <f t="shared" si="8"/>
        <v>37776</v>
      </c>
      <c r="M46" s="266">
        <f t="shared" si="8"/>
        <v>564694</v>
      </c>
      <c r="N46" s="266">
        <f>SUM(N44:N45)</f>
        <v>831064</v>
      </c>
      <c r="O46" s="285"/>
    </row>
    <row r="47" spans="1:15" ht="13.5" customHeight="1">
      <c r="A47" s="255">
        <v>13</v>
      </c>
      <c r="B47" s="499" t="s">
        <v>363</v>
      </c>
      <c r="C47" s="509" t="s">
        <v>336</v>
      </c>
      <c r="D47" s="510" t="s">
        <v>364</v>
      </c>
      <c r="E47" s="280" t="s">
        <v>338</v>
      </c>
      <c r="F47" s="257">
        <v>108748</v>
      </c>
      <c r="G47" s="257">
        <v>108748</v>
      </c>
      <c r="H47" s="257">
        <v>108748</v>
      </c>
      <c r="I47" s="257">
        <v>108748</v>
      </c>
      <c r="J47" s="257">
        <v>108748</v>
      </c>
      <c r="K47" s="257">
        <v>108748</v>
      </c>
      <c r="L47" s="257">
        <v>108748</v>
      </c>
      <c r="M47" s="279">
        <f>2582759-652482-108748-108748</f>
        <v>1712781</v>
      </c>
      <c r="N47" s="260">
        <f>SUM(F47:M47)</f>
        <v>2474017</v>
      </c>
      <c r="O47" s="285"/>
    </row>
    <row r="48" spans="1:15" ht="13.5" customHeight="1">
      <c r="A48" s="255"/>
      <c r="B48" s="479"/>
      <c r="C48" s="479"/>
      <c r="D48" s="511"/>
      <c r="E48" s="282" t="s">
        <v>339</v>
      </c>
      <c r="F48" s="262">
        <v>6228</v>
      </c>
      <c r="G48" s="262">
        <v>5952</v>
      </c>
      <c r="H48" s="262">
        <v>5676</v>
      </c>
      <c r="I48" s="262">
        <v>5400</v>
      </c>
      <c r="J48" s="263">
        <v>5125</v>
      </c>
      <c r="K48" s="263">
        <v>4850</v>
      </c>
      <c r="L48" s="263">
        <v>4574</v>
      </c>
      <c r="M48" s="270">
        <f>82757-37644-4850-4574</f>
        <v>35689</v>
      </c>
      <c r="N48" s="264">
        <f>SUM(F48:M48)</f>
        <v>73494</v>
      </c>
      <c r="O48" s="62"/>
    </row>
    <row r="49" spans="1:15" ht="15.6" customHeight="1">
      <c r="A49" s="255"/>
      <c r="B49" s="480"/>
      <c r="C49" s="480"/>
      <c r="D49" s="512"/>
      <c r="E49" s="283" t="s">
        <v>340</v>
      </c>
      <c r="F49" s="266">
        <f t="shared" ref="F49:M49" si="9">SUM(F47:F48)</f>
        <v>114976</v>
      </c>
      <c r="G49" s="266">
        <f t="shared" si="9"/>
        <v>114700</v>
      </c>
      <c r="H49" s="266">
        <f t="shared" si="9"/>
        <v>114424</v>
      </c>
      <c r="I49" s="266">
        <f t="shared" si="9"/>
        <v>114148</v>
      </c>
      <c r="J49" s="266">
        <f t="shared" si="9"/>
        <v>113873</v>
      </c>
      <c r="K49" s="266">
        <f t="shared" si="9"/>
        <v>113598</v>
      </c>
      <c r="L49" s="266">
        <f t="shared" si="9"/>
        <v>113322</v>
      </c>
      <c r="M49" s="266">
        <f t="shared" si="9"/>
        <v>1748470</v>
      </c>
      <c r="N49" s="266">
        <f>SUM(N47:N48)</f>
        <v>2547511</v>
      </c>
      <c r="O49" s="62"/>
    </row>
    <row r="50" spans="1:15" ht="14.25" customHeight="1">
      <c r="A50" s="255">
        <v>14</v>
      </c>
      <c r="B50" s="499" t="s">
        <v>365</v>
      </c>
      <c r="C50" s="509" t="s">
        <v>336</v>
      </c>
      <c r="D50" s="513" t="s">
        <v>366</v>
      </c>
      <c r="E50" s="256" t="s">
        <v>338</v>
      </c>
      <c r="F50" s="257">
        <v>65820</v>
      </c>
      <c r="G50" s="257">
        <v>65820</v>
      </c>
      <c r="H50" s="257">
        <v>65820</v>
      </c>
      <c r="I50" s="257">
        <v>65820</v>
      </c>
      <c r="J50" s="257">
        <v>65820</v>
      </c>
      <c r="K50" s="257">
        <v>65820</v>
      </c>
      <c r="L50" s="257">
        <v>65820</v>
      </c>
      <c r="M50" s="279">
        <f>1563184-345514-65820-65820-65820</f>
        <v>1020210</v>
      </c>
      <c r="N50" s="260">
        <f>SUM(F50:M50)</f>
        <v>1480950</v>
      </c>
      <c r="O50" s="62"/>
    </row>
    <row r="51" spans="1:15" ht="13.5" customHeight="1">
      <c r="A51" s="255"/>
      <c r="B51" s="479"/>
      <c r="C51" s="479"/>
      <c r="D51" s="479"/>
      <c r="E51" s="261" t="s">
        <v>339</v>
      </c>
      <c r="F51" s="262">
        <v>3728</v>
      </c>
      <c r="G51" s="262">
        <v>3561</v>
      </c>
      <c r="H51" s="262">
        <v>3394</v>
      </c>
      <c r="I51" s="262">
        <v>3227</v>
      </c>
      <c r="J51" s="263">
        <v>3060</v>
      </c>
      <c r="K51" s="263">
        <v>2893</v>
      </c>
      <c r="L51" s="263">
        <v>2727</v>
      </c>
      <c r="M51" s="270">
        <f>50534-20920-3060-2893-2727</f>
        <v>20934</v>
      </c>
      <c r="N51" s="264">
        <f>SUM(F51:M51)</f>
        <v>43524</v>
      </c>
      <c r="O51" s="62"/>
    </row>
    <row r="52" spans="1:15" ht="13.5" customHeight="1">
      <c r="A52" s="255"/>
      <c r="B52" s="480"/>
      <c r="C52" s="480"/>
      <c r="D52" s="480"/>
      <c r="E52" s="265" t="s">
        <v>340</v>
      </c>
      <c r="F52" s="266">
        <f t="shared" ref="F52:M52" si="10">SUM(F50:F51)</f>
        <v>69548</v>
      </c>
      <c r="G52" s="266">
        <f t="shared" si="10"/>
        <v>69381</v>
      </c>
      <c r="H52" s="266">
        <f t="shared" si="10"/>
        <v>69214</v>
      </c>
      <c r="I52" s="266">
        <f t="shared" si="10"/>
        <v>69047</v>
      </c>
      <c r="J52" s="266">
        <f t="shared" si="10"/>
        <v>68880</v>
      </c>
      <c r="K52" s="266">
        <f t="shared" si="10"/>
        <v>68713</v>
      </c>
      <c r="L52" s="266">
        <f t="shared" si="10"/>
        <v>68547</v>
      </c>
      <c r="M52" s="266">
        <f t="shared" si="10"/>
        <v>1041144</v>
      </c>
      <c r="N52" s="266">
        <f>SUM(N50:N51)</f>
        <v>1524474</v>
      </c>
      <c r="O52" s="62"/>
    </row>
    <row r="53" spans="1:15" ht="13.5" customHeight="1">
      <c r="A53" s="255">
        <v>15</v>
      </c>
      <c r="B53" s="478" t="s">
        <v>367</v>
      </c>
      <c r="C53" s="481" t="s">
        <v>336</v>
      </c>
      <c r="D53" s="502" t="s">
        <v>368</v>
      </c>
      <c r="E53" s="256" t="s">
        <v>338</v>
      </c>
      <c r="F53" s="257">
        <v>58324</v>
      </c>
      <c r="G53" s="257">
        <v>58324</v>
      </c>
      <c r="H53" s="257">
        <v>58324</v>
      </c>
      <c r="I53" s="257">
        <v>58324</v>
      </c>
      <c r="J53" s="257">
        <v>58324</v>
      </c>
      <c r="K53" s="257">
        <v>58324</v>
      </c>
      <c r="L53" s="257">
        <v>58324</v>
      </c>
      <c r="M53" s="279">
        <f>801912-306158-58324-58324</f>
        <v>379106</v>
      </c>
      <c r="N53" s="267">
        <f>SUM(F53:M53)</f>
        <v>787374</v>
      </c>
      <c r="O53" s="62"/>
    </row>
    <row r="54" spans="1:15" ht="13.5" customHeight="1">
      <c r="A54" s="255"/>
      <c r="B54" s="488"/>
      <c r="C54" s="488"/>
      <c r="D54" s="488"/>
      <c r="E54" s="286" t="s">
        <v>339</v>
      </c>
      <c r="F54" s="262">
        <v>1964</v>
      </c>
      <c r="G54" s="262">
        <v>1825</v>
      </c>
      <c r="H54" s="262">
        <v>1677</v>
      </c>
      <c r="I54" s="262">
        <v>1381</v>
      </c>
      <c r="J54" s="287">
        <v>1234</v>
      </c>
      <c r="K54" s="287">
        <v>1233</v>
      </c>
      <c r="L54" s="287">
        <v>1085</v>
      </c>
      <c r="M54" s="270">
        <f>16037-9963-1233-1085</f>
        <v>3756</v>
      </c>
      <c r="N54" s="288">
        <f>SUM(F54:M54)</f>
        <v>14155</v>
      </c>
      <c r="O54" s="62"/>
    </row>
    <row r="55" spans="1:15" ht="13.5" customHeight="1">
      <c r="A55" s="255"/>
      <c r="B55" s="489"/>
      <c r="C55" s="489"/>
      <c r="D55" s="489"/>
      <c r="E55" s="265" t="s">
        <v>340</v>
      </c>
      <c r="F55" s="266">
        <f t="shared" ref="F55:M55" si="11">SUM(F53:F54)</f>
        <v>60288</v>
      </c>
      <c r="G55" s="266">
        <f t="shared" si="11"/>
        <v>60149</v>
      </c>
      <c r="H55" s="266">
        <f t="shared" si="11"/>
        <v>60001</v>
      </c>
      <c r="I55" s="266">
        <f t="shared" si="11"/>
        <v>59705</v>
      </c>
      <c r="J55" s="266">
        <f t="shared" si="11"/>
        <v>59558</v>
      </c>
      <c r="K55" s="266">
        <f t="shared" si="11"/>
        <v>59557</v>
      </c>
      <c r="L55" s="266">
        <f t="shared" si="11"/>
        <v>59409</v>
      </c>
      <c r="M55" s="266">
        <f t="shared" si="11"/>
        <v>382862</v>
      </c>
      <c r="N55" s="266">
        <f>SUM(N53:N54)</f>
        <v>801529</v>
      </c>
      <c r="O55" s="62"/>
    </row>
    <row r="56" spans="1:15" ht="13.5" customHeight="1">
      <c r="A56" s="255">
        <v>16</v>
      </c>
      <c r="B56" s="478" t="s">
        <v>369</v>
      </c>
      <c r="C56" s="481" t="s">
        <v>336</v>
      </c>
      <c r="D56" s="502" t="s">
        <v>370</v>
      </c>
      <c r="E56" s="256" t="s">
        <v>338</v>
      </c>
      <c r="F56" s="279">
        <v>0</v>
      </c>
      <c r="G56" s="279">
        <v>435629</v>
      </c>
      <c r="H56" s="279">
        <v>435692</v>
      </c>
      <c r="I56" s="279">
        <v>435692</v>
      </c>
      <c r="J56" s="279">
        <v>435692</v>
      </c>
      <c r="K56" s="279">
        <v>435692</v>
      </c>
      <c r="L56" s="279">
        <v>435692</v>
      </c>
      <c r="M56" s="279">
        <f>11981467-2614089</f>
        <v>9367378</v>
      </c>
      <c r="N56" s="260">
        <f>SUM(F56:M56)</f>
        <v>11981467</v>
      </c>
      <c r="O56" s="62"/>
    </row>
    <row r="57" spans="1:15" ht="13.5" customHeight="1">
      <c r="A57" s="255"/>
      <c r="B57" s="479"/>
      <c r="C57" s="482"/>
      <c r="D57" s="488"/>
      <c r="E57" s="261" t="s">
        <v>339</v>
      </c>
      <c r="F57" s="270">
        <f>24006+1246</f>
        <v>25252</v>
      </c>
      <c r="G57" s="270">
        <v>30136</v>
      </c>
      <c r="H57" s="270">
        <v>33616</v>
      </c>
      <c r="I57" s="270">
        <v>33586</v>
      </c>
      <c r="J57" s="287">
        <v>32260</v>
      </c>
      <c r="K57" s="287">
        <v>30935</v>
      </c>
      <c r="L57" s="287">
        <v>29610</v>
      </c>
      <c r="M57" s="270">
        <f>542542-748-225707</f>
        <v>316087</v>
      </c>
      <c r="N57" s="264">
        <f>SUM(F57:M57)</f>
        <v>531482</v>
      </c>
      <c r="O57" s="62"/>
    </row>
    <row r="58" spans="1:15" ht="13.5" customHeight="1">
      <c r="A58" s="255"/>
      <c r="B58" s="480"/>
      <c r="C58" s="483"/>
      <c r="D58" s="489"/>
      <c r="E58" s="265" t="s">
        <v>340</v>
      </c>
      <c r="F58" s="266">
        <f t="shared" ref="F58:M58" si="12">SUM(F56:F57)</f>
        <v>25252</v>
      </c>
      <c r="G58" s="266">
        <f t="shared" si="12"/>
        <v>465765</v>
      </c>
      <c r="H58" s="266">
        <f t="shared" si="12"/>
        <v>469308</v>
      </c>
      <c r="I58" s="266">
        <f t="shared" si="12"/>
        <v>469278</v>
      </c>
      <c r="J58" s="289">
        <f t="shared" si="12"/>
        <v>467952</v>
      </c>
      <c r="K58" s="289">
        <f t="shared" si="12"/>
        <v>466627</v>
      </c>
      <c r="L58" s="289">
        <f t="shared" si="12"/>
        <v>465302</v>
      </c>
      <c r="M58" s="266">
        <f t="shared" si="12"/>
        <v>9683465</v>
      </c>
      <c r="N58" s="266">
        <f>SUM(N56:N57)</f>
        <v>12512949</v>
      </c>
      <c r="O58" s="62"/>
    </row>
    <row r="59" spans="1:15" ht="13.5" customHeight="1">
      <c r="A59" s="255">
        <v>17</v>
      </c>
      <c r="B59" s="499" t="s">
        <v>371</v>
      </c>
      <c r="C59" s="481" t="s">
        <v>336</v>
      </c>
      <c r="D59" s="502" t="s">
        <v>372</v>
      </c>
      <c r="E59" s="389" t="s">
        <v>338</v>
      </c>
      <c r="F59" s="390">
        <v>54120</v>
      </c>
      <c r="G59" s="390">
        <v>54120</v>
      </c>
      <c r="H59" s="390">
        <v>54120</v>
      </c>
      <c r="I59" s="390">
        <v>54120</v>
      </c>
      <c r="J59" s="390">
        <v>54120</v>
      </c>
      <c r="K59" s="390">
        <v>54120</v>
      </c>
      <c r="L59" s="390">
        <v>54120</v>
      </c>
      <c r="M59" s="390">
        <f>1285284-297594-54120-54120</f>
        <v>879450</v>
      </c>
      <c r="N59" s="260">
        <f>SUM(F59:M59)</f>
        <v>1258290</v>
      </c>
      <c r="O59" s="62"/>
    </row>
    <row r="60" spans="1:15" ht="13.5" customHeight="1">
      <c r="A60" s="255"/>
      <c r="B60" s="500"/>
      <c r="C60" s="488"/>
      <c r="D60" s="488"/>
      <c r="E60" s="261" t="s">
        <v>339</v>
      </c>
      <c r="F60" s="262">
        <v>3168</v>
      </c>
      <c r="G60" s="262">
        <v>3031</v>
      </c>
      <c r="H60" s="262">
        <v>2894</v>
      </c>
      <c r="I60" s="262">
        <v>2756</v>
      </c>
      <c r="J60" s="262">
        <v>2619</v>
      </c>
      <c r="K60" s="262">
        <v>2482</v>
      </c>
      <c r="L60" s="262">
        <v>2345</v>
      </c>
      <c r="M60" s="262">
        <f>42421-1005-17725-2482-2345</f>
        <v>18864</v>
      </c>
      <c r="N60" s="264">
        <f>SUM(F60:M60)</f>
        <v>38159</v>
      </c>
      <c r="O60" s="62"/>
    </row>
    <row r="61" spans="1:15" ht="13.5" customHeight="1">
      <c r="A61" s="255"/>
      <c r="B61" s="501"/>
      <c r="C61" s="489"/>
      <c r="D61" s="489"/>
      <c r="E61" s="265" t="s">
        <v>340</v>
      </c>
      <c r="F61" s="266">
        <f t="shared" ref="F61:M61" si="13">SUM(F59:F60)</f>
        <v>57288</v>
      </c>
      <c r="G61" s="266">
        <f t="shared" si="13"/>
        <v>57151</v>
      </c>
      <c r="H61" s="266">
        <f t="shared" si="13"/>
        <v>57014</v>
      </c>
      <c r="I61" s="266">
        <f t="shared" si="13"/>
        <v>56876</v>
      </c>
      <c r="J61" s="289">
        <f t="shared" si="13"/>
        <v>56739</v>
      </c>
      <c r="K61" s="289">
        <f t="shared" si="13"/>
        <v>56602</v>
      </c>
      <c r="L61" s="266">
        <f t="shared" si="13"/>
        <v>56465</v>
      </c>
      <c r="M61" s="266">
        <f t="shared" si="13"/>
        <v>898314</v>
      </c>
      <c r="N61" s="266">
        <f>SUM(N59:N60)</f>
        <v>1296449</v>
      </c>
      <c r="O61" s="62"/>
    </row>
    <row r="62" spans="1:15" ht="13.5" customHeight="1">
      <c r="A62" s="255">
        <v>18</v>
      </c>
      <c r="B62" s="499" t="s">
        <v>373</v>
      </c>
      <c r="C62" s="481" t="s">
        <v>336</v>
      </c>
      <c r="D62" s="502" t="s">
        <v>374</v>
      </c>
      <c r="E62" s="256" t="s">
        <v>338</v>
      </c>
      <c r="F62" s="269">
        <f>17080-52</f>
        <v>17028</v>
      </c>
      <c r="G62" s="269">
        <v>22752</v>
      </c>
      <c r="H62" s="269">
        <v>22752</v>
      </c>
      <c r="I62" s="269">
        <v>22752</v>
      </c>
      <c r="J62" s="269">
        <v>22752</v>
      </c>
      <c r="K62" s="269">
        <v>22752</v>
      </c>
      <c r="L62" s="269">
        <v>22752</v>
      </c>
      <c r="M62" s="269">
        <f>312804-153540</f>
        <v>159264</v>
      </c>
      <c r="N62" s="267">
        <f>SUM(F62:M62)</f>
        <v>312804</v>
      </c>
      <c r="O62" s="290"/>
    </row>
    <row r="63" spans="1:15" ht="13.5" customHeight="1">
      <c r="A63" s="255"/>
      <c r="B63" s="500"/>
      <c r="C63" s="488"/>
      <c r="D63" s="488"/>
      <c r="E63" s="261" t="s">
        <v>339</v>
      </c>
      <c r="F63" s="291">
        <v>912</v>
      </c>
      <c r="G63" s="291">
        <v>741</v>
      </c>
      <c r="H63" s="291">
        <v>683</v>
      </c>
      <c r="I63" s="291">
        <v>625</v>
      </c>
      <c r="J63" s="291">
        <v>567</v>
      </c>
      <c r="K63" s="291">
        <v>510</v>
      </c>
      <c r="L63" s="291">
        <v>452</v>
      </c>
      <c r="M63" s="291">
        <f>6915-5360</f>
        <v>1555</v>
      </c>
      <c r="N63" s="288">
        <f>SUM(F63:M63)</f>
        <v>6045</v>
      </c>
      <c r="O63" s="62"/>
    </row>
    <row r="64" spans="1:15" ht="13.5" customHeight="1">
      <c r="A64" s="255"/>
      <c r="B64" s="501"/>
      <c r="C64" s="489"/>
      <c r="D64" s="489"/>
      <c r="E64" s="265" t="s">
        <v>340</v>
      </c>
      <c r="F64" s="266">
        <f t="shared" ref="F64:M64" si="14">SUM(F62:F63)</f>
        <v>17940</v>
      </c>
      <c r="G64" s="266">
        <f t="shared" si="14"/>
        <v>23493</v>
      </c>
      <c r="H64" s="266">
        <f t="shared" si="14"/>
        <v>23435</v>
      </c>
      <c r="I64" s="266">
        <f t="shared" si="14"/>
        <v>23377</v>
      </c>
      <c r="J64" s="289">
        <f t="shared" si="14"/>
        <v>23319</v>
      </c>
      <c r="K64" s="289">
        <f t="shared" si="14"/>
        <v>23262</v>
      </c>
      <c r="L64" s="289">
        <f t="shared" si="14"/>
        <v>23204</v>
      </c>
      <c r="M64" s="266">
        <f t="shared" si="14"/>
        <v>160819</v>
      </c>
      <c r="N64" s="266">
        <f>SUM(N62:N63)</f>
        <v>318849</v>
      </c>
      <c r="O64" s="62"/>
    </row>
    <row r="65" spans="1:16" ht="13.5" customHeight="1">
      <c r="A65" s="255">
        <v>19</v>
      </c>
      <c r="B65" s="478" t="s">
        <v>375</v>
      </c>
      <c r="C65" s="496" t="s">
        <v>336</v>
      </c>
      <c r="D65" s="502" t="s">
        <v>376</v>
      </c>
      <c r="E65" s="256" t="s">
        <v>338</v>
      </c>
      <c r="F65" s="257">
        <v>0</v>
      </c>
      <c r="G65" s="257">
        <v>19920</v>
      </c>
      <c r="H65" s="257">
        <v>19924</v>
      </c>
      <c r="I65" s="257">
        <v>19924</v>
      </c>
      <c r="J65" s="257">
        <v>19924</v>
      </c>
      <c r="K65" s="257">
        <v>19924</v>
      </c>
      <c r="L65" s="257">
        <v>19924</v>
      </c>
      <c r="M65" s="257">
        <f>473191-99616-19924</f>
        <v>353651</v>
      </c>
      <c r="N65" s="260">
        <f>SUM(F65:M65)</f>
        <v>473191</v>
      </c>
      <c r="O65" s="62"/>
    </row>
    <row r="66" spans="1:16" ht="13.5" customHeight="1">
      <c r="A66" s="255"/>
      <c r="B66" s="479"/>
      <c r="C66" s="491"/>
      <c r="D66" s="488"/>
      <c r="E66" s="261" t="s">
        <v>339</v>
      </c>
      <c r="F66" s="262">
        <v>2679</v>
      </c>
      <c r="G66" s="262">
        <v>2220</v>
      </c>
      <c r="H66" s="262">
        <v>1369</v>
      </c>
      <c r="I66" s="262">
        <v>1309</v>
      </c>
      <c r="J66" s="262">
        <v>1248</v>
      </c>
      <c r="K66" s="262">
        <v>1187</v>
      </c>
      <c r="L66" s="262">
        <v>1127</v>
      </c>
      <c r="M66" s="262">
        <f>21676-10630</f>
        <v>11046</v>
      </c>
      <c r="N66" s="264">
        <f>SUM(F66:M66)</f>
        <v>22185</v>
      </c>
      <c r="O66" s="62"/>
    </row>
    <row r="67" spans="1:16" ht="13.5" customHeight="1">
      <c r="A67" s="255"/>
      <c r="B67" s="480"/>
      <c r="C67" s="492"/>
      <c r="D67" s="489"/>
      <c r="E67" s="265" t="s">
        <v>340</v>
      </c>
      <c r="F67" s="266">
        <f t="shared" ref="F67:M67" si="15">SUM(F65:F66)</f>
        <v>2679</v>
      </c>
      <c r="G67" s="266">
        <f t="shared" si="15"/>
        <v>22140</v>
      </c>
      <c r="H67" s="266">
        <f t="shared" si="15"/>
        <v>21293</v>
      </c>
      <c r="I67" s="266">
        <f t="shared" si="15"/>
        <v>21233</v>
      </c>
      <c r="J67" s="289">
        <f t="shared" si="15"/>
        <v>21172</v>
      </c>
      <c r="K67" s="289">
        <f t="shared" si="15"/>
        <v>21111</v>
      </c>
      <c r="L67" s="266">
        <f t="shared" si="15"/>
        <v>21051</v>
      </c>
      <c r="M67" s="266">
        <f t="shared" si="15"/>
        <v>364697</v>
      </c>
      <c r="N67" s="266">
        <f>SUM(N65:N66)</f>
        <v>495376</v>
      </c>
      <c r="O67" s="62"/>
    </row>
    <row r="68" spans="1:16" ht="13.5" customHeight="1">
      <c r="A68" s="255">
        <v>20</v>
      </c>
      <c r="B68" s="478" t="s">
        <v>377</v>
      </c>
      <c r="C68" s="496" t="s">
        <v>336</v>
      </c>
      <c r="D68" s="502" t="s">
        <v>378</v>
      </c>
      <c r="E68" s="256" t="s">
        <v>338</v>
      </c>
      <c r="F68" s="257">
        <v>31989</v>
      </c>
      <c r="G68" s="257">
        <v>128116</v>
      </c>
      <c r="H68" s="257">
        <v>128116</v>
      </c>
      <c r="I68" s="257">
        <v>128116</v>
      </c>
      <c r="J68" s="257">
        <v>128116</v>
      </c>
      <c r="K68" s="257">
        <v>128116</v>
      </c>
      <c r="L68" s="257">
        <v>128116</v>
      </c>
      <c r="M68" s="257">
        <f>2769962-672569+272753-128116</f>
        <v>2242030</v>
      </c>
      <c r="N68" s="260">
        <f>SUM(F68:M68)</f>
        <v>3042715</v>
      </c>
      <c r="O68" s="62"/>
      <c r="P68" s="292"/>
    </row>
    <row r="69" spans="1:16" ht="13.5" customHeight="1">
      <c r="A69" s="255"/>
      <c r="B69" s="479"/>
      <c r="C69" s="497"/>
      <c r="D69" s="488"/>
      <c r="E69" s="261" t="s">
        <v>339</v>
      </c>
      <c r="F69" s="262">
        <v>20278</v>
      </c>
      <c r="G69" s="262">
        <v>18708</v>
      </c>
      <c r="H69" s="262">
        <v>17907</v>
      </c>
      <c r="I69" s="262">
        <v>17106</v>
      </c>
      <c r="J69" s="262">
        <v>16304</v>
      </c>
      <c r="K69" s="262">
        <v>15503</v>
      </c>
      <c r="L69" s="262">
        <v>14701</v>
      </c>
      <c r="M69" s="262">
        <f>250293-108013-14701</f>
        <v>127579</v>
      </c>
      <c r="N69" s="264">
        <f>SUM(F69:M69)</f>
        <v>248086</v>
      </c>
      <c r="O69" s="62"/>
    </row>
    <row r="70" spans="1:16" ht="13.5" customHeight="1">
      <c r="A70" s="255"/>
      <c r="B70" s="480"/>
      <c r="C70" s="498"/>
      <c r="D70" s="489"/>
      <c r="E70" s="265" t="s">
        <v>340</v>
      </c>
      <c r="F70" s="266">
        <f t="shared" ref="F70:M70" si="16">SUM(F68:F69)</f>
        <v>52267</v>
      </c>
      <c r="G70" s="266">
        <f t="shared" si="16"/>
        <v>146824</v>
      </c>
      <c r="H70" s="266">
        <f t="shared" si="16"/>
        <v>146023</v>
      </c>
      <c r="I70" s="266">
        <f t="shared" si="16"/>
        <v>145222</v>
      </c>
      <c r="J70" s="289">
        <f t="shared" si="16"/>
        <v>144420</v>
      </c>
      <c r="K70" s="289">
        <f t="shared" si="16"/>
        <v>143619</v>
      </c>
      <c r="L70" s="266">
        <f t="shared" si="16"/>
        <v>142817</v>
      </c>
      <c r="M70" s="266">
        <f t="shared" si="16"/>
        <v>2369609</v>
      </c>
      <c r="N70" s="266">
        <f>SUM(N68:N69)</f>
        <v>3290801</v>
      </c>
      <c r="O70" s="62"/>
    </row>
    <row r="71" spans="1:16" ht="13.5" customHeight="1">
      <c r="A71" s="255">
        <v>21</v>
      </c>
      <c r="B71" s="506" t="s">
        <v>379</v>
      </c>
      <c r="C71" s="481" t="s">
        <v>336</v>
      </c>
      <c r="D71" s="502" t="s">
        <v>380</v>
      </c>
      <c r="E71" s="256" t="s">
        <v>338</v>
      </c>
      <c r="F71" s="257">
        <v>0</v>
      </c>
      <c r="G71" s="257">
        <v>39243</v>
      </c>
      <c r="H71" s="257">
        <v>39248</v>
      </c>
      <c r="I71" s="257">
        <v>39248</v>
      </c>
      <c r="J71" s="257">
        <v>39248</v>
      </c>
      <c r="K71" s="257">
        <v>39248</v>
      </c>
      <c r="L71" s="257">
        <v>39248</v>
      </c>
      <c r="M71" s="257">
        <f>539655-196235-39248</f>
        <v>304172</v>
      </c>
      <c r="N71" s="293">
        <f>SUM(F71:M71)</f>
        <v>539655</v>
      </c>
      <c r="O71" s="62"/>
    </row>
    <row r="72" spans="1:16" ht="13.5" customHeight="1">
      <c r="A72" s="255"/>
      <c r="B72" s="507"/>
      <c r="C72" s="482"/>
      <c r="D72" s="488"/>
      <c r="E72" s="261" t="s">
        <v>339</v>
      </c>
      <c r="F72" s="262">
        <v>970</v>
      </c>
      <c r="G72" s="262">
        <v>3247</v>
      </c>
      <c r="H72" s="262">
        <v>3022</v>
      </c>
      <c r="I72" s="262">
        <v>2782</v>
      </c>
      <c r="J72" s="287">
        <v>2542</v>
      </c>
      <c r="K72" s="287">
        <v>2302</v>
      </c>
      <c r="L72" s="287">
        <v>2062</v>
      </c>
      <c r="M72" s="262">
        <f>26394-16483-2062</f>
        <v>7849</v>
      </c>
      <c r="N72" s="264">
        <f>SUM(F72:M72)</f>
        <v>24776</v>
      </c>
      <c r="O72" s="62"/>
    </row>
    <row r="73" spans="1:16" ht="13.5" customHeight="1">
      <c r="A73" s="255"/>
      <c r="B73" s="508"/>
      <c r="C73" s="483"/>
      <c r="D73" s="489"/>
      <c r="E73" s="265" t="s">
        <v>340</v>
      </c>
      <c r="F73" s="266">
        <f t="shared" ref="F73:M73" si="17">SUM(F71:F72)</f>
        <v>970</v>
      </c>
      <c r="G73" s="266">
        <f t="shared" si="17"/>
        <v>42490</v>
      </c>
      <c r="H73" s="266">
        <f t="shared" si="17"/>
        <v>42270</v>
      </c>
      <c r="I73" s="266">
        <f t="shared" si="17"/>
        <v>42030</v>
      </c>
      <c r="J73" s="289">
        <f t="shared" si="17"/>
        <v>41790</v>
      </c>
      <c r="K73" s="289">
        <f t="shared" si="17"/>
        <v>41550</v>
      </c>
      <c r="L73" s="266">
        <f t="shared" si="17"/>
        <v>41310</v>
      </c>
      <c r="M73" s="266">
        <f t="shared" si="17"/>
        <v>312021</v>
      </c>
      <c r="N73" s="266">
        <f>SUM(N71:N72)</f>
        <v>564431</v>
      </c>
      <c r="O73" s="62"/>
    </row>
    <row r="74" spans="1:16" ht="13.5" customHeight="1">
      <c r="A74" s="255">
        <v>22</v>
      </c>
      <c r="B74" s="503" t="s">
        <v>381</v>
      </c>
      <c r="C74" s="481" t="s">
        <v>336</v>
      </c>
      <c r="D74" s="502" t="s">
        <v>382</v>
      </c>
      <c r="E74" s="256" t="s">
        <v>338</v>
      </c>
      <c r="F74" s="257">
        <v>0</v>
      </c>
      <c r="G74" s="257">
        <v>22081</v>
      </c>
      <c r="H74" s="257">
        <v>22112</v>
      </c>
      <c r="I74" s="257">
        <v>22112</v>
      </c>
      <c r="J74" s="257">
        <v>22112</v>
      </c>
      <c r="K74" s="257">
        <v>22112</v>
      </c>
      <c r="L74" s="257">
        <v>22112</v>
      </c>
      <c r="M74" s="257">
        <f>304009-110529-22112</f>
        <v>171368</v>
      </c>
      <c r="N74" s="293">
        <f>SUM(F74:M74)</f>
        <v>304009</v>
      </c>
      <c r="O74" s="62"/>
    </row>
    <row r="75" spans="1:16" ht="13.5" customHeight="1">
      <c r="A75" s="255"/>
      <c r="B75" s="504"/>
      <c r="C75" s="482"/>
      <c r="D75" s="488"/>
      <c r="E75" s="261" t="s">
        <v>339</v>
      </c>
      <c r="F75" s="262">
        <v>565</v>
      </c>
      <c r="G75" s="262">
        <v>767</v>
      </c>
      <c r="H75" s="262">
        <v>714</v>
      </c>
      <c r="I75" s="262">
        <v>658</v>
      </c>
      <c r="J75" s="287">
        <v>601</v>
      </c>
      <c r="K75" s="287">
        <v>544</v>
      </c>
      <c r="L75" s="287">
        <v>487</v>
      </c>
      <c r="M75" s="262">
        <f>6195-4336</f>
        <v>1859</v>
      </c>
      <c r="N75" s="264">
        <f>SUM(F75:M75)</f>
        <v>6195</v>
      </c>
      <c r="O75" s="62"/>
    </row>
    <row r="76" spans="1:16" ht="13.5" customHeight="1">
      <c r="A76" s="255"/>
      <c r="B76" s="505"/>
      <c r="C76" s="483"/>
      <c r="D76" s="489"/>
      <c r="E76" s="265" t="s">
        <v>340</v>
      </c>
      <c r="F76" s="266">
        <f t="shared" ref="F76:M76" si="18">SUM(F74:F75)</f>
        <v>565</v>
      </c>
      <c r="G76" s="266">
        <f t="shared" si="18"/>
        <v>22848</v>
      </c>
      <c r="H76" s="266">
        <f t="shared" si="18"/>
        <v>22826</v>
      </c>
      <c r="I76" s="266">
        <f t="shared" si="18"/>
        <v>22770</v>
      </c>
      <c r="J76" s="289">
        <f t="shared" si="18"/>
        <v>22713</v>
      </c>
      <c r="K76" s="289">
        <f t="shared" si="18"/>
        <v>22656</v>
      </c>
      <c r="L76" s="266">
        <f t="shared" si="18"/>
        <v>22599</v>
      </c>
      <c r="M76" s="266">
        <f t="shared" si="18"/>
        <v>173227</v>
      </c>
      <c r="N76" s="266">
        <f>SUM(N74:N75)</f>
        <v>310204</v>
      </c>
      <c r="O76" s="62"/>
    </row>
    <row r="77" spans="1:16" ht="13.5" customHeight="1">
      <c r="A77" s="255">
        <v>23</v>
      </c>
      <c r="B77" s="503" t="s">
        <v>383</v>
      </c>
      <c r="C77" s="481" t="s">
        <v>336</v>
      </c>
      <c r="D77" s="502" t="s">
        <v>384</v>
      </c>
      <c r="E77" s="256" t="s">
        <v>338</v>
      </c>
      <c r="F77" s="257">
        <v>0</v>
      </c>
      <c r="G77" s="257">
        <v>21633</v>
      </c>
      <c r="H77" s="257">
        <v>21612</v>
      </c>
      <c r="I77" s="257">
        <v>21612</v>
      </c>
      <c r="J77" s="257">
        <v>21612</v>
      </c>
      <c r="K77" s="257">
        <v>21612</v>
      </c>
      <c r="L77" s="257">
        <v>21612</v>
      </c>
      <c r="M77" s="257">
        <f>297186-108081-21612</f>
        <v>167493</v>
      </c>
      <c r="N77" s="294">
        <f>SUM(F77:M77)</f>
        <v>297186</v>
      </c>
      <c r="O77" s="62"/>
      <c r="P77" s="295"/>
    </row>
    <row r="78" spans="1:16" ht="13.5" customHeight="1">
      <c r="A78" s="255"/>
      <c r="B78" s="504"/>
      <c r="C78" s="482"/>
      <c r="D78" s="488"/>
      <c r="E78" s="261" t="s">
        <v>339</v>
      </c>
      <c r="F78" s="262">
        <v>600</v>
      </c>
      <c r="G78" s="262">
        <v>1694</v>
      </c>
      <c r="H78" s="262">
        <v>1576</v>
      </c>
      <c r="I78" s="262">
        <v>1451</v>
      </c>
      <c r="J78" s="287">
        <v>1326</v>
      </c>
      <c r="K78" s="287">
        <v>1201</v>
      </c>
      <c r="L78" s="287">
        <v>1075</v>
      </c>
      <c r="M78" s="262">
        <f>13019-7848-1075</f>
        <v>4096</v>
      </c>
      <c r="N78" s="296">
        <f>SUM(F78:M78)</f>
        <v>13019</v>
      </c>
      <c r="O78" s="62"/>
    </row>
    <row r="79" spans="1:16" ht="13.5" customHeight="1">
      <c r="A79" s="255"/>
      <c r="B79" s="505"/>
      <c r="C79" s="483"/>
      <c r="D79" s="489"/>
      <c r="E79" s="265" t="s">
        <v>340</v>
      </c>
      <c r="F79" s="266">
        <f t="shared" ref="F79:M79" si="19">SUM(F77:F78)</f>
        <v>600</v>
      </c>
      <c r="G79" s="266">
        <f t="shared" si="19"/>
        <v>23327</v>
      </c>
      <c r="H79" s="266">
        <f t="shared" si="19"/>
        <v>23188</v>
      </c>
      <c r="I79" s="266">
        <f t="shared" si="19"/>
        <v>23063</v>
      </c>
      <c r="J79" s="289">
        <f t="shared" si="19"/>
        <v>22938</v>
      </c>
      <c r="K79" s="289">
        <f t="shared" si="19"/>
        <v>22813</v>
      </c>
      <c r="L79" s="266">
        <f t="shared" si="19"/>
        <v>22687</v>
      </c>
      <c r="M79" s="266">
        <f t="shared" si="19"/>
        <v>171589</v>
      </c>
      <c r="N79" s="297">
        <f>SUM(N77:N78)</f>
        <v>310205</v>
      </c>
      <c r="O79" s="62"/>
    </row>
    <row r="80" spans="1:16" ht="13.5" customHeight="1">
      <c r="A80" s="255">
        <v>24</v>
      </c>
      <c r="B80" s="478" t="s">
        <v>385</v>
      </c>
      <c r="C80" s="481" t="s">
        <v>336</v>
      </c>
      <c r="D80" s="502" t="s">
        <v>386</v>
      </c>
      <c r="E80" s="280" t="s">
        <v>338</v>
      </c>
      <c r="F80" s="269">
        <v>0</v>
      </c>
      <c r="G80" s="269">
        <v>32205</v>
      </c>
      <c r="H80" s="269">
        <v>43008</v>
      </c>
      <c r="I80" s="269">
        <v>43008</v>
      </c>
      <c r="J80" s="269">
        <v>43008</v>
      </c>
      <c r="K80" s="269">
        <v>43008</v>
      </c>
      <c r="L80" s="269">
        <v>43008</v>
      </c>
      <c r="M80" s="269">
        <f>806349-204237-43008</f>
        <v>559104</v>
      </c>
      <c r="N80" s="267">
        <f>SUM(F80:M80)</f>
        <v>806349</v>
      </c>
    </row>
    <row r="81" spans="1:15" ht="13.5" customHeight="1">
      <c r="A81" s="255"/>
      <c r="B81" s="479"/>
      <c r="C81" s="488"/>
      <c r="D81" s="488"/>
      <c r="E81" s="282" t="s">
        <v>339</v>
      </c>
      <c r="F81" s="291">
        <v>1425</v>
      </c>
      <c r="G81" s="291">
        <v>4621</v>
      </c>
      <c r="H81" s="291">
        <v>4435</v>
      </c>
      <c r="I81" s="291">
        <v>3838</v>
      </c>
      <c r="J81" s="262">
        <v>3611</v>
      </c>
      <c r="K81" s="262">
        <v>3383</v>
      </c>
      <c r="L81" s="262">
        <v>3156</v>
      </c>
      <c r="M81" s="291">
        <f>44807-21315-3156</f>
        <v>20336</v>
      </c>
      <c r="N81" s="264">
        <f>SUM(F81:M81)</f>
        <v>44805</v>
      </c>
    </row>
    <row r="82" spans="1:15" ht="13.5" customHeight="1">
      <c r="A82" s="255"/>
      <c r="B82" s="480"/>
      <c r="C82" s="489"/>
      <c r="D82" s="489"/>
      <c r="E82" s="283" t="s">
        <v>340</v>
      </c>
      <c r="F82" s="266">
        <f t="shared" ref="F82:M82" si="20">SUM(F80:F81)</f>
        <v>1425</v>
      </c>
      <c r="G82" s="266">
        <f t="shared" si="20"/>
        <v>36826</v>
      </c>
      <c r="H82" s="266">
        <f t="shared" si="20"/>
        <v>47443</v>
      </c>
      <c r="I82" s="266">
        <f t="shared" si="20"/>
        <v>46846</v>
      </c>
      <c r="J82" s="289">
        <f t="shared" si="20"/>
        <v>46619</v>
      </c>
      <c r="K82" s="289">
        <f t="shared" si="20"/>
        <v>46391</v>
      </c>
      <c r="L82" s="266">
        <f t="shared" si="20"/>
        <v>46164</v>
      </c>
      <c r="M82" s="266">
        <f t="shared" si="20"/>
        <v>579440</v>
      </c>
      <c r="N82" s="266">
        <f>SUM(N80:N81)</f>
        <v>851154</v>
      </c>
    </row>
    <row r="83" spans="1:15" ht="13.5" customHeight="1">
      <c r="A83" s="255">
        <v>25</v>
      </c>
      <c r="B83" s="499" t="s">
        <v>387</v>
      </c>
      <c r="C83" s="496" t="s">
        <v>336</v>
      </c>
      <c r="D83" s="502" t="s">
        <v>388</v>
      </c>
      <c r="E83" s="256" t="s">
        <v>338</v>
      </c>
      <c r="F83" s="257">
        <v>0</v>
      </c>
      <c r="G83" s="257">
        <v>20813</v>
      </c>
      <c r="H83" s="257">
        <v>27764</v>
      </c>
      <c r="I83" s="257">
        <v>27764</v>
      </c>
      <c r="J83" s="257">
        <v>27764</v>
      </c>
      <c r="K83" s="257">
        <v>27764</v>
      </c>
      <c r="L83" s="257">
        <v>27764</v>
      </c>
      <c r="M83" s="257">
        <f>381745-131869-27764</f>
        <v>222112</v>
      </c>
      <c r="N83" s="293">
        <f>SUM(F83:M83)</f>
        <v>381745</v>
      </c>
      <c r="O83" s="62"/>
    </row>
    <row r="84" spans="1:15" ht="13.5" customHeight="1">
      <c r="A84" s="255"/>
      <c r="B84" s="500"/>
      <c r="C84" s="497"/>
      <c r="D84" s="488"/>
      <c r="E84" s="261" t="s">
        <v>339</v>
      </c>
      <c r="F84" s="262">
        <v>654</v>
      </c>
      <c r="G84" s="262">
        <v>1122</v>
      </c>
      <c r="H84" s="262">
        <v>1084</v>
      </c>
      <c r="I84" s="262">
        <v>1000</v>
      </c>
      <c r="J84" s="262">
        <v>916</v>
      </c>
      <c r="K84" s="262">
        <v>831</v>
      </c>
      <c r="L84" s="262">
        <v>747</v>
      </c>
      <c r="M84" s="262">
        <f>9293-6354</f>
        <v>2939</v>
      </c>
      <c r="N84" s="264">
        <f>SUM(F84:M84)</f>
        <v>9293</v>
      </c>
      <c r="O84" s="62"/>
    </row>
    <row r="85" spans="1:15" ht="13.5" customHeight="1">
      <c r="A85" s="255"/>
      <c r="B85" s="501"/>
      <c r="C85" s="498"/>
      <c r="D85" s="489"/>
      <c r="E85" s="265" t="s">
        <v>340</v>
      </c>
      <c r="F85" s="266">
        <f t="shared" ref="F85:M85" si="21">SUM(F83:F84)</f>
        <v>654</v>
      </c>
      <c r="G85" s="266">
        <f t="shared" si="21"/>
        <v>21935</v>
      </c>
      <c r="H85" s="266">
        <f t="shared" si="21"/>
        <v>28848</v>
      </c>
      <c r="I85" s="266">
        <f t="shared" si="21"/>
        <v>28764</v>
      </c>
      <c r="J85" s="289">
        <f t="shared" si="21"/>
        <v>28680</v>
      </c>
      <c r="K85" s="289">
        <f t="shared" si="21"/>
        <v>28595</v>
      </c>
      <c r="L85" s="266">
        <f t="shared" si="21"/>
        <v>28511</v>
      </c>
      <c r="M85" s="266">
        <f t="shared" si="21"/>
        <v>225051</v>
      </c>
      <c r="N85" s="266">
        <f>SUM(N83:N84)</f>
        <v>391038</v>
      </c>
      <c r="O85" s="62"/>
    </row>
    <row r="86" spans="1:15" ht="13.5" customHeight="1">
      <c r="A86" s="255">
        <v>26</v>
      </c>
      <c r="B86" s="499" t="s">
        <v>389</v>
      </c>
      <c r="C86" s="481" t="s">
        <v>336</v>
      </c>
      <c r="D86" s="502" t="s">
        <v>390</v>
      </c>
      <c r="E86" s="256" t="s">
        <v>338</v>
      </c>
      <c r="F86" s="257">
        <v>0</v>
      </c>
      <c r="G86" s="257">
        <v>70781</v>
      </c>
      <c r="H86" s="257">
        <v>94336</v>
      </c>
      <c r="I86" s="257">
        <v>94336</v>
      </c>
      <c r="J86" s="257">
        <v>94336</v>
      </c>
      <c r="K86" s="257">
        <v>94336</v>
      </c>
      <c r="L86" s="257">
        <v>94336</v>
      </c>
      <c r="M86" s="257">
        <f>1768829-448125-94336</f>
        <v>1226368</v>
      </c>
      <c r="N86" s="293">
        <f>SUM(F86:M86)</f>
        <v>1768829</v>
      </c>
      <c r="O86" s="62"/>
    </row>
    <row r="87" spans="1:15" ht="13.5" customHeight="1">
      <c r="A87" s="255"/>
      <c r="B87" s="500"/>
      <c r="C87" s="482"/>
      <c r="D87" s="488"/>
      <c r="E87" s="261" t="s">
        <v>339</v>
      </c>
      <c r="F87" s="262">
        <v>2323</v>
      </c>
      <c r="G87" s="262">
        <v>10173</v>
      </c>
      <c r="H87" s="262">
        <v>11621</v>
      </c>
      <c r="I87" s="262">
        <v>9727</v>
      </c>
      <c r="J87" s="287">
        <v>8419</v>
      </c>
      <c r="K87" s="287">
        <v>7920</v>
      </c>
      <c r="L87" s="287">
        <v>6922</v>
      </c>
      <c r="M87" s="262">
        <f>97522-50183-6922</f>
        <v>40417</v>
      </c>
      <c r="N87" s="264">
        <f>SUM(F87:M87)</f>
        <v>97522</v>
      </c>
      <c r="O87" s="62"/>
    </row>
    <row r="88" spans="1:15" ht="13.5" customHeight="1">
      <c r="A88" s="255"/>
      <c r="B88" s="501"/>
      <c r="C88" s="483"/>
      <c r="D88" s="489"/>
      <c r="E88" s="265" t="s">
        <v>340</v>
      </c>
      <c r="F88" s="266">
        <f t="shared" ref="F88:M88" si="22">SUM(F86:F87)</f>
        <v>2323</v>
      </c>
      <c r="G88" s="266">
        <f t="shared" si="22"/>
        <v>80954</v>
      </c>
      <c r="H88" s="266">
        <f t="shared" si="22"/>
        <v>105957</v>
      </c>
      <c r="I88" s="266">
        <f t="shared" si="22"/>
        <v>104063</v>
      </c>
      <c r="J88" s="289">
        <f t="shared" si="22"/>
        <v>102755</v>
      </c>
      <c r="K88" s="289">
        <f t="shared" si="22"/>
        <v>102256</v>
      </c>
      <c r="L88" s="266">
        <f t="shared" si="22"/>
        <v>101258</v>
      </c>
      <c r="M88" s="266">
        <f t="shared" si="22"/>
        <v>1266785</v>
      </c>
      <c r="N88" s="266">
        <f>SUM(N86:N87)</f>
        <v>1866351</v>
      </c>
      <c r="O88" s="62"/>
    </row>
    <row r="89" spans="1:15" ht="13.5" customHeight="1">
      <c r="A89" s="255">
        <v>27</v>
      </c>
      <c r="B89" s="499" t="s">
        <v>391</v>
      </c>
      <c r="C89" s="481" t="s">
        <v>336</v>
      </c>
      <c r="D89" s="502" t="s">
        <v>392</v>
      </c>
      <c r="E89" s="256" t="s">
        <v>338</v>
      </c>
      <c r="F89" s="257">
        <v>350000</v>
      </c>
      <c r="G89" s="257">
        <v>880448</v>
      </c>
      <c r="H89" s="257">
        <v>880448</v>
      </c>
      <c r="I89" s="257">
        <v>880448</v>
      </c>
      <c r="J89" s="257">
        <v>880448</v>
      </c>
      <c r="K89" s="257">
        <v>880448</v>
      </c>
      <c r="L89" s="257">
        <v>880448</v>
      </c>
      <c r="M89" s="257">
        <f>19719822-5632676-12</f>
        <v>14087134</v>
      </c>
      <c r="N89" s="293">
        <f>SUM(F89:M89)</f>
        <v>19719822</v>
      </c>
      <c r="O89" s="62"/>
    </row>
    <row r="90" spans="1:15" ht="13.5" customHeight="1">
      <c r="A90" s="255"/>
      <c r="B90" s="500"/>
      <c r="C90" s="482"/>
      <c r="D90" s="488"/>
      <c r="E90" s="261" t="s">
        <v>339</v>
      </c>
      <c r="F90" s="262">
        <f>44638+13729</f>
        <v>58367</v>
      </c>
      <c r="G90" s="262">
        <v>58408</v>
      </c>
      <c r="H90" s="262">
        <v>55819</v>
      </c>
      <c r="I90" s="262">
        <v>53140</v>
      </c>
      <c r="J90" s="287">
        <v>50462</v>
      </c>
      <c r="K90" s="287">
        <v>47784</v>
      </c>
      <c r="L90" s="287">
        <v>45106</v>
      </c>
      <c r="M90" s="262">
        <f>726508-369086</f>
        <v>357422</v>
      </c>
      <c r="N90" s="264">
        <f>SUM(F90:M90)</f>
        <v>726508</v>
      </c>
      <c r="O90" s="62"/>
    </row>
    <row r="91" spans="1:15" ht="13.5" customHeight="1">
      <c r="A91" s="255"/>
      <c r="B91" s="501"/>
      <c r="C91" s="483"/>
      <c r="D91" s="489"/>
      <c r="E91" s="265" t="s">
        <v>340</v>
      </c>
      <c r="F91" s="266">
        <f t="shared" ref="F91:M91" si="23">SUM(F89:F90)</f>
        <v>408367</v>
      </c>
      <c r="G91" s="266">
        <f t="shared" si="23"/>
        <v>938856</v>
      </c>
      <c r="H91" s="266">
        <f t="shared" si="23"/>
        <v>936267</v>
      </c>
      <c r="I91" s="266">
        <f t="shared" si="23"/>
        <v>933588</v>
      </c>
      <c r="J91" s="289">
        <f t="shared" si="23"/>
        <v>930910</v>
      </c>
      <c r="K91" s="289">
        <f t="shared" si="23"/>
        <v>928232</v>
      </c>
      <c r="L91" s="289">
        <f t="shared" si="23"/>
        <v>925554</v>
      </c>
      <c r="M91" s="266">
        <f t="shared" si="23"/>
        <v>14444556</v>
      </c>
      <c r="N91" s="266">
        <f>SUM(N89:N90)</f>
        <v>20446330</v>
      </c>
      <c r="O91" s="62"/>
    </row>
    <row r="92" spans="1:15" ht="13.5" customHeight="1">
      <c r="A92" s="255">
        <v>28</v>
      </c>
      <c r="B92" s="493" t="s">
        <v>393</v>
      </c>
      <c r="C92" s="481" t="s">
        <v>336</v>
      </c>
      <c r="D92" s="502" t="s">
        <v>394</v>
      </c>
      <c r="E92" s="256" t="s">
        <v>338</v>
      </c>
      <c r="F92" s="298">
        <v>0</v>
      </c>
      <c r="G92" s="298">
        <v>2323</v>
      </c>
      <c r="H92" s="298">
        <v>4684</v>
      </c>
      <c r="I92" s="298">
        <v>4684</v>
      </c>
      <c r="J92" s="298">
        <v>4684</v>
      </c>
      <c r="K92" s="298">
        <v>4684</v>
      </c>
      <c r="L92" s="298">
        <v>4684</v>
      </c>
      <c r="M92" s="298">
        <f>64386-25743</f>
        <v>38643</v>
      </c>
      <c r="N92" s="294">
        <f>SUM(F92:M92)</f>
        <v>64386</v>
      </c>
      <c r="O92" s="299"/>
    </row>
    <row r="93" spans="1:15" ht="13.5" customHeight="1">
      <c r="A93" s="255"/>
      <c r="B93" s="494"/>
      <c r="C93" s="482"/>
      <c r="D93" s="488"/>
      <c r="E93" s="261" t="s">
        <v>339</v>
      </c>
      <c r="F93" s="300">
        <v>73</v>
      </c>
      <c r="G93" s="300">
        <v>256</v>
      </c>
      <c r="H93" s="300">
        <v>244</v>
      </c>
      <c r="I93" s="300">
        <v>226</v>
      </c>
      <c r="J93" s="263">
        <v>207</v>
      </c>
      <c r="K93" s="263">
        <v>188</v>
      </c>
      <c r="L93" s="263">
        <v>170</v>
      </c>
      <c r="M93" s="300">
        <f>2053-1364</f>
        <v>689</v>
      </c>
      <c r="N93" s="296">
        <f>SUM(F93:M93)</f>
        <v>2053</v>
      </c>
      <c r="O93" s="62"/>
    </row>
    <row r="94" spans="1:15" ht="13.5" customHeight="1">
      <c r="A94" s="255"/>
      <c r="B94" s="495"/>
      <c r="C94" s="483"/>
      <c r="D94" s="489"/>
      <c r="E94" s="265" t="s">
        <v>340</v>
      </c>
      <c r="F94" s="297">
        <f t="shared" ref="F94:M94" si="24">SUM(F92:F93)</f>
        <v>73</v>
      </c>
      <c r="G94" s="297">
        <f t="shared" si="24"/>
        <v>2579</v>
      </c>
      <c r="H94" s="297">
        <f t="shared" si="24"/>
        <v>4928</v>
      </c>
      <c r="I94" s="297">
        <f t="shared" si="24"/>
        <v>4910</v>
      </c>
      <c r="J94" s="268">
        <f t="shared" si="24"/>
        <v>4891</v>
      </c>
      <c r="K94" s="268">
        <f t="shared" si="24"/>
        <v>4872</v>
      </c>
      <c r="L94" s="268">
        <f t="shared" si="24"/>
        <v>4854</v>
      </c>
      <c r="M94" s="297">
        <f t="shared" si="24"/>
        <v>39332</v>
      </c>
      <c r="N94" s="297">
        <f>SUM(N92:N93)</f>
        <v>66439</v>
      </c>
      <c r="O94" s="62"/>
    </row>
    <row r="95" spans="1:15" ht="13.5" hidden="1" customHeight="1" outlineLevel="1">
      <c r="A95" s="255">
        <v>29</v>
      </c>
      <c r="B95" s="493" t="s">
        <v>395</v>
      </c>
      <c r="C95" s="481" t="s">
        <v>336</v>
      </c>
      <c r="D95" s="484" t="s">
        <v>396</v>
      </c>
      <c r="E95" s="256" t="s">
        <v>338</v>
      </c>
      <c r="F95" s="298"/>
      <c r="G95" s="298"/>
      <c r="H95" s="298"/>
      <c r="I95" s="298"/>
      <c r="J95" s="298"/>
      <c r="K95" s="298"/>
      <c r="L95" s="298"/>
      <c r="M95" s="298"/>
      <c r="N95" s="294">
        <f>SUM(F95:M95)</f>
        <v>0</v>
      </c>
      <c r="O95" s="299"/>
    </row>
    <row r="96" spans="1:15" ht="13.5" hidden="1" customHeight="1" outlineLevel="1">
      <c r="A96" s="255"/>
      <c r="B96" s="494"/>
      <c r="C96" s="482"/>
      <c r="D96" s="472"/>
      <c r="E96" s="261" t="s">
        <v>339</v>
      </c>
      <c r="F96" s="300"/>
      <c r="G96" s="300"/>
      <c r="H96" s="300"/>
      <c r="I96" s="300"/>
      <c r="J96" s="263"/>
      <c r="K96" s="263"/>
      <c r="L96" s="263"/>
      <c r="M96" s="300"/>
      <c r="N96" s="296">
        <f>SUM(F96:M96)</f>
        <v>0</v>
      </c>
      <c r="O96" s="62"/>
    </row>
    <row r="97" spans="1:15" ht="13.5" hidden="1" customHeight="1" outlineLevel="1">
      <c r="A97" s="255"/>
      <c r="B97" s="495"/>
      <c r="C97" s="483"/>
      <c r="D97" s="473"/>
      <c r="E97" s="265" t="s">
        <v>340</v>
      </c>
      <c r="F97" s="297">
        <f t="shared" ref="F97:M97" si="25">SUM(F95:F96)</f>
        <v>0</v>
      </c>
      <c r="G97" s="297">
        <f t="shared" si="25"/>
        <v>0</v>
      </c>
      <c r="H97" s="297">
        <f t="shared" si="25"/>
        <v>0</v>
      </c>
      <c r="I97" s="297">
        <f t="shared" si="25"/>
        <v>0</v>
      </c>
      <c r="J97" s="268">
        <f t="shared" si="25"/>
        <v>0</v>
      </c>
      <c r="K97" s="268">
        <f t="shared" si="25"/>
        <v>0</v>
      </c>
      <c r="L97" s="268">
        <f t="shared" si="25"/>
        <v>0</v>
      </c>
      <c r="M97" s="297">
        <f t="shared" si="25"/>
        <v>0</v>
      </c>
      <c r="N97" s="297">
        <f>SUM(N95:N96)</f>
        <v>0</v>
      </c>
      <c r="O97" s="62"/>
    </row>
    <row r="98" spans="1:15" ht="13.5" customHeight="1" collapsed="1">
      <c r="A98" s="255">
        <v>29</v>
      </c>
      <c r="B98" s="493" t="s">
        <v>397</v>
      </c>
      <c r="C98" s="496" t="s">
        <v>336</v>
      </c>
      <c r="D98" s="484" t="s">
        <v>398</v>
      </c>
      <c r="E98" s="256" t="s">
        <v>338</v>
      </c>
      <c r="F98" s="298">
        <v>0</v>
      </c>
      <c r="G98" s="298">
        <v>0</v>
      </c>
      <c r="H98" s="298">
        <v>84723</v>
      </c>
      <c r="I98" s="298">
        <v>84723</v>
      </c>
      <c r="J98" s="298">
        <v>84723</v>
      </c>
      <c r="K98" s="298">
        <v>84723</v>
      </c>
      <c r="L98" s="298">
        <v>84723</v>
      </c>
      <c r="M98" s="298">
        <f>1546005-423615</f>
        <v>1122390</v>
      </c>
      <c r="N98" s="294">
        <f>SUM(F98:M98)</f>
        <v>1546005</v>
      </c>
      <c r="O98" s="62"/>
    </row>
    <row r="99" spans="1:15" ht="13.5" customHeight="1">
      <c r="A99" s="255"/>
      <c r="B99" s="494"/>
      <c r="C99" s="497"/>
      <c r="D99" s="472"/>
      <c r="E99" s="261" t="s">
        <v>339</v>
      </c>
      <c r="F99" s="300">
        <v>620</v>
      </c>
      <c r="G99" s="300">
        <v>3795</v>
      </c>
      <c r="H99" s="300">
        <v>4098</v>
      </c>
      <c r="I99" s="300">
        <v>3670</v>
      </c>
      <c r="J99" s="263">
        <v>3456</v>
      </c>
      <c r="K99" s="263">
        <v>3241</v>
      </c>
      <c r="L99" s="263">
        <v>3026</v>
      </c>
      <c r="M99" s="300">
        <f>41782-21945</f>
        <v>19837</v>
      </c>
      <c r="N99" s="296">
        <f>SUM(F99:M99)</f>
        <v>41743</v>
      </c>
      <c r="O99" s="62"/>
    </row>
    <row r="100" spans="1:15" ht="13.5" customHeight="1">
      <c r="A100" s="255"/>
      <c r="B100" s="495"/>
      <c r="C100" s="498"/>
      <c r="D100" s="473"/>
      <c r="E100" s="265" t="s">
        <v>340</v>
      </c>
      <c r="F100" s="297">
        <f t="shared" ref="F100:M100" si="26">SUM(F98:F99)</f>
        <v>620</v>
      </c>
      <c r="G100" s="297">
        <f t="shared" si="26"/>
        <v>3795</v>
      </c>
      <c r="H100" s="297">
        <f t="shared" si="26"/>
        <v>88821</v>
      </c>
      <c r="I100" s="297">
        <f t="shared" si="26"/>
        <v>88393</v>
      </c>
      <c r="J100" s="268">
        <f t="shared" si="26"/>
        <v>88179</v>
      </c>
      <c r="K100" s="268">
        <f t="shared" si="26"/>
        <v>87964</v>
      </c>
      <c r="L100" s="268">
        <f t="shared" si="26"/>
        <v>87749</v>
      </c>
      <c r="M100" s="297">
        <f t="shared" si="26"/>
        <v>1142227</v>
      </c>
      <c r="N100" s="297">
        <f>SUM(N98:N99)</f>
        <v>1587748</v>
      </c>
      <c r="O100" s="62"/>
    </row>
    <row r="101" spans="1:15" ht="13.5" customHeight="1">
      <c r="A101" s="255">
        <v>30</v>
      </c>
      <c r="B101" s="490" t="s">
        <v>399</v>
      </c>
      <c r="C101" s="481" t="s">
        <v>336</v>
      </c>
      <c r="D101" s="484" t="s">
        <v>400</v>
      </c>
      <c r="E101" s="256" t="s">
        <v>338</v>
      </c>
      <c r="F101" s="298">
        <v>0</v>
      </c>
      <c r="G101" s="298">
        <v>0</v>
      </c>
      <c r="H101" s="298">
        <v>6320</v>
      </c>
      <c r="I101" s="298">
        <v>6320</v>
      </c>
      <c r="J101" s="298">
        <v>6320</v>
      </c>
      <c r="K101" s="298">
        <v>6320</v>
      </c>
      <c r="L101" s="298">
        <v>6320</v>
      </c>
      <c r="M101" s="298">
        <f>88550-31600</f>
        <v>56950</v>
      </c>
      <c r="N101" s="294">
        <f>SUM(F101:M101)</f>
        <v>88550</v>
      </c>
      <c r="O101" s="299"/>
    </row>
    <row r="102" spans="1:15" ht="13.5" customHeight="1">
      <c r="A102" s="255"/>
      <c r="B102" s="491"/>
      <c r="C102" s="482"/>
      <c r="D102" s="472"/>
      <c r="E102" s="261" t="s">
        <v>339</v>
      </c>
      <c r="F102" s="300">
        <v>46</v>
      </c>
      <c r="G102" s="300">
        <v>260</v>
      </c>
      <c r="H102" s="300">
        <v>254</v>
      </c>
      <c r="I102" s="300">
        <v>196</v>
      </c>
      <c r="J102" s="263">
        <v>165</v>
      </c>
      <c r="K102" s="263">
        <v>141</v>
      </c>
      <c r="L102" s="263">
        <v>134</v>
      </c>
      <c r="M102" s="300">
        <v>770</v>
      </c>
      <c r="N102" s="296">
        <f>SUM(F102:M102)</f>
        <v>1966</v>
      </c>
      <c r="O102" s="62"/>
    </row>
    <row r="103" spans="1:15" ht="13.5" customHeight="1">
      <c r="A103" s="255"/>
      <c r="B103" s="492"/>
      <c r="C103" s="483"/>
      <c r="D103" s="473"/>
      <c r="E103" s="265" t="s">
        <v>340</v>
      </c>
      <c r="F103" s="297">
        <f t="shared" ref="F103:M103" si="27">SUM(F101:F102)</f>
        <v>46</v>
      </c>
      <c r="G103" s="297">
        <f t="shared" si="27"/>
        <v>260</v>
      </c>
      <c r="H103" s="297">
        <f t="shared" si="27"/>
        <v>6574</v>
      </c>
      <c r="I103" s="297">
        <f t="shared" si="27"/>
        <v>6516</v>
      </c>
      <c r="J103" s="268">
        <f t="shared" si="27"/>
        <v>6485</v>
      </c>
      <c r="K103" s="268">
        <f t="shared" si="27"/>
        <v>6461</v>
      </c>
      <c r="L103" s="268">
        <f t="shared" si="27"/>
        <v>6454</v>
      </c>
      <c r="M103" s="297">
        <f t="shared" si="27"/>
        <v>57720</v>
      </c>
      <c r="N103" s="297">
        <f>SUM(N101:N102)</f>
        <v>90516</v>
      </c>
      <c r="O103" s="62"/>
    </row>
    <row r="104" spans="1:15" ht="13.5" customHeight="1">
      <c r="A104" s="255">
        <v>31</v>
      </c>
      <c r="B104" s="478" t="s">
        <v>401</v>
      </c>
      <c r="C104" s="481" t="s">
        <v>336</v>
      </c>
      <c r="D104" s="484" t="s">
        <v>402</v>
      </c>
      <c r="E104" s="256" t="s">
        <v>338</v>
      </c>
      <c r="F104" s="298">
        <v>0</v>
      </c>
      <c r="G104" s="298">
        <v>0</v>
      </c>
      <c r="H104" s="298">
        <f>106284-795</f>
        <v>105489</v>
      </c>
      <c r="I104" s="298">
        <f>106284-795</f>
        <v>105489</v>
      </c>
      <c r="J104" s="298">
        <f>106284-795</f>
        <v>105489</v>
      </c>
      <c r="K104" s="298">
        <f>106284-795</f>
        <v>105489</v>
      </c>
      <c r="L104" s="298">
        <f>106284-795</f>
        <v>105489</v>
      </c>
      <c r="M104" s="298">
        <v>2021809</v>
      </c>
      <c r="N104" s="301">
        <f>SUM(F104:M104)</f>
        <v>2549254</v>
      </c>
      <c r="O104" s="62"/>
    </row>
    <row r="105" spans="1:15" ht="13.5" customHeight="1">
      <c r="A105" s="255"/>
      <c r="B105" s="479"/>
      <c r="C105" s="482"/>
      <c r="D105" s="472"/>
      <c r="E105" s="261" t="s">
        <v>339</v>
      </c>
      <c r="F105" s="300">
        <v>68</v>
      </c>
      <c r="G105" s="300">
        <v>6514</v>
      </c>
      <c r="H105" s="300">
        <v>8062</v>
      </c>
      <c r="I105" s="300">
        <v>7464</v>
      </c>
      <c r="J105" s="263">
        <v>7141</v>
      </c>
      <c r="K105" s="263">
        <v>6817</v>
      </c>
      <c r="L105" s="263">
        <v>6495</v>
      </c>
      <c r="M105" s="300">
        <f>105721-42561</f>
        <v>63160</v>
      </c>
      <c r="N105" s="296">
        <f>SUM(F105:M105)</f>
        <v>105721</v>
      </c>
      <c r="O105" s="62"/>
    </row>
    <row r="106" spans="1:15" ht="13.5" customHeight="1">
      <c r="A106" s="255"/>
      <c r="B106" s="480"/>
      <c r="C106" s="483"/>
      <c r="D106" s="473"/>
      <c r="E106" s="265" t="s">
        <v>340</v>
      </c>
      <c r="F106" s="297">
        <f t="shared" ref="F106:M106" si="28">SUM(F104:F105)</f>
        <v>68</v>
      </c>
      <c r="G106" s="297">
        <f t="shared" si="28"/>
        <v>6514</v>
      </c>
      <c r="H106" s="297">
        <f t="shared" si="28"/>
        <v>113551</v>
      </c>
      <c r="I106" s="297">
        <f t="shared" si="28"/>
        <v>112953</v>
      </c>
      <c r="J106" s="268">
        <f t="shared" si="28"/>
        <v>112630</v>
      </c>
      <c r="K106" s="268">
        <f t="shared" si="28"/>
        <v>112306</v>
      </c>
      <c r="L106" s="268">
        <f t="shared" si="28"/>
        <v>111984</v>
      </c>
      <c r="M106" s="297">
        <f t="shared" si="28"/>
        <v>2084969</v>
      </c>
      <c r="N106" s="297">
        <f>SUM(N104:N105)</f>
        <v>2654975</v>
      </c>
      <c r="O106" s="62"/>
    </row>
    <row r="107" spans="1:15" ht="13.5" customHeight="1">
      <c r="A107" s="255">
        <v>32</v>
      </c>
      <c r="B107" s="478" t="s">
        <v>403</v>
      </c>
      <c r="C107" s="481" t="s">
        <v>336</v>
      </c>
      <c r="D107" s="484" t="s">
        <v>400</v>
      </c>
      <c r="E107" s="256" t="s">
        <v>338</v>
      </c>
      <c r="F107" s="298">
        <v>0</v>
      </c>
      <c r="G107" s="298">
        <v>0</v>
      </c>
      <c r="H107" s="257">
        <v>22660</v>
      </c>
      <c r="I107" s="257">
        <v>22660</v>
      </c>
      <c r="J107" s="257">
        <v>22660</v>
      </c>
      <c r="K107" s="257">
        <v>22660</v>
      </c>
      <c r="L107" s="257">
        <v>22660</v>
      </c>
      <c r="M107" s="257">
        <f>400000-113300</f>
        <v>286700</v>
      </c>
      <c r="N107" s="294">
        <f>SUM(F107:M107)</f>
        <v>400000</v>
      </c>
      <c r="O107" s="299"/>
    </row>
    <row r="108" spans="1:15" ht="13.5" customHeight="1">
      <c r="A108" s="255"/>
      <c r="B108" s="488"/>
      <c r="C108" s="482"/>
      <c r="D108" s="472"/>
      <c r="E108" s="261" t="s">
        <v>339</v>
      </c>
      <c r="F108" s="300">
        <v>41</v>
      </c>
      <c r="G108" s="300">
        <v>420</v>
      </c>
      <c r="H108" s="262">
        <v>888</v>
      </c>
      <c r="I108" s="262">
        <v>831</v>
      </c>
      <c r="J108" s="262">
        <v>773</v>
      </c>
      <c r="K108" s="262">
        <v>716</v>
      </c>
      <c r="L108" s="263">
        <v>658</v>
      </c>
      <c r="M108" s="263">
        <v>2890</v>
      </c>
      <c r="N108" s="296">
        <f>SUM(F108:M108)</f>
        <v>7217</v>
      </c>
      <c r="O108" s="62"/>
    </row>
    <row r="109" spans="1:15" ht="13.5" customHeight="1">
      <c r="A109" s="255"/>
      <c r="B109" s="489"/>
      <c r="C109" s="483"/>
      <c r="D109" s="473"/>
      <c r="E109" s="265" t="s">
        <v>340</v>
      </c>
      <c r="F109" s="297">
        <f t="shared" ref="F109:M109" si="29">SUM(F107:F108)</f>
        <v>41</v>
      </c>
      <c r="G109" s="297">
        <f t="shared" si="29"/>
        <v>420</v>
      </c>
      <c r="H109" s="297">
        <f t="shared" si="29"/>
        <v>23548</v>
      </c>
      <c r="I109" s="297">
        <f t="shared" si="29"/>
        <v>23491</v>
      </c>
      <c r="J109" s="268">
        <f t="shared" si="29"/>
        <v>23433</v>
      </c>
      <c r="K109" s="268">
        <f t="shared" si="29"/>
        <v>23376</v>
      </c>
      <c r="L109" s="268">
        <f t="shared" si="29"/>
        <v>23318</v>
      </c>
      <c r="M109" s="297">
        <f t="shared" si="29"/>
        <v>289590</v>
      </c>
      <c r="N109" s="297">
        <f>SUM(N107:N108)</f>
        <v>407217</v>
      </c>
      <c r="O109" s="62"/>
    </row>
    <row r="110" spans="1:15" ht="13.5" customHeight="1">
      <c r="A110" s="255">
        <v>33</v>
      </c>
      <c r="B110" s="478" t="s">
        <v>404</v>
      </c>
      <c r="C110" s="481" t="s">
        <v>336</v>
      </c>
      <c r="D110" s="484" t="s">
        <v>402</v>
      </c>
      <c r="E110" s="256" t="s">
        <v>338</v>
      </c>
      <c r="F110" s="298">
        <v>0</v>
      </c>
      <c r="G110" s="298">
        <v>0</v>
      </c>
      <c r="H110" s="298">
        <v>106284</v>
      </c>
      <c r="I110" s="298">
        <v>106284</v>
      </c>
      <c r="J110" s="298">
        <v>106284</v>
      </c>
      <c r="K110" s="298">
        <v>106284</v>
      </c>
      <c r="L110" s="298">
        <v>106284</v>
      </c>
      <c r="M110" s="298">
        <f>2576922-531420</f>
        <v>2045502</v>
      </c>
      <c r="N110" s="294">
        <f>SUM(F110:M110)</f>
        <v>2576922</v>
      </c>
      <c r="O110" s="299"/>
    </row>
    <row r="111" spans="1:15" ht="13.5" customHeight="1">
      <c r="A111" s="255"/>
      <c r="B111" s="488"/>
      <c r="C111" s="482"/>
      <c r="D111" s="472"/>
      <c r="E111" s="261" t="s">
        <v>339</v>
      </c>
      <c r="F111" s="300">
        <v>68</v>
      </c>
      <c r="G111" s="300">
        <v>6514</v>
      </c>
      <c r="H111" s="300">
        <v>8062</v>
      </c>
      <c r="I111" s="300">
        <v>7464</v>
      </c>
      <c r="J111" s="263">
        <v>7141</v>
      </c>
      <c r="K111" s="263">
        <v>6817</v>
      </c>
      <c r="L111" s="263">
        <v>6495</v>
      </c>
      <c r="M111" s="300">
        <f>105721-42561</f>
        <v>63160</v>
      </c>
      <c r="N111" s="296">
        <f>SUM(F111:M111)</f>
        <v>105721</v>
      </c>
      <c r="O111" s="62"/>
    </row>
    <row r="112" spans="1:15" ht="13.5" customHeight="1">
      <c r="A112" s="255"/>
      <c r="B112" s="489"/>
      <c r="C112" s="483"/>
      <c r="D112" s="473"/>
      <c r="E112" s="265" t="s">
        <v>340</v>
      </c>
      <c r="F112" s="297">
        <f t="shared" ref="F112:M112" si="30">SUM(F110:F111)</f>
        <v>68</v>
      </c>
      <c r="G112" s="297">
        <f t="shared" si="30"/>
        <v>6514</v>
      </c>
      <c r="H112" s="297">
        <f t="shared" si="30"/>
        <v>114346</v>
      </c>
      <c r="I112" s="297">
        <f t="shared" si="30"/>
        <v>113748</v>
      </c>
      <c r="J112" s="268">
        <f t="shared" si="30"/>
        <v>113425</v>
      </c>
      <c r="K112" s="268">
        <f t="shared" si="30"/>
        <v>113101</v>
      </c>
      <c r="L112" s="268">
        <f t="shared" si="30"/>
        <v>112779</v>
      </c>
      <c r="M112" s="297">
        <f t="shared" si="30"/>
        <v>2108662</v>
      </c>
      <c r="N112" s="297">
        <f>SUM(N110:N111)</f>
        <v>2682643</v>
      </c>
      <c r="O112" s="62"/>
    </row>
    <row r="113" spans="1:16" ht="13.5" customHeight="1">
      <c r="A113" s="255">
        <v>34</v>
      </c>
      <c r="B113" s="478" t="s">
        <v>405</v>
      </c>
      <c r="C113" s="481" t="s">
        <v>336</v>
      </c>
      <c r="D113" s="484" t="s">
        <v>406</v>
      </c>
      <c r="E113" s="256" t="s">
        <v>338</v>
      </c>
      <c r="F113" s="298">
        <v>0</v>
      </c>
      <c r="G113" s="298">
        <v>0</v>
      </c>
      <c r="H113" s="298">
        <v>0</v>
      </c>
      <c r="I113" s="298">
        <v>92019</v>
      </c>
      <c r="J113" s="298">
        <v>122656</v>
      </c>
      <c r="K113" s="298">
        <v>122656</v>
      </c>
      <c r="L113" s="298">
        <v>122656</v>
      </c>
      <c r="M113" s="298">
        <f>2759787-459987</f>
        <v>2299800</v>
      </c>
      <c r="N113" s="294">
        <f>SUM(F113:M113)</f>
        <v>2759787</v>
      </c>
      <c r="O113" s="299"/>
    </row>
    <row r="114" spans="1:16" ht="14.25" customHeight="1">
      <c r="A114" s="255"/>
      <c r="B114" s="479"/>
      <c r="C114" s="482"/>
      <c r="D114" s="472"/>
      <c r="E114" s="261" t="s">
        <v>339</v>
      </c>
      <c r="F114" s="300">
        <f>653+3079</f>
        <v>3732</v>
      </c>
      <c r="G114" s="270">
        <v>8601</v>
      </c>
      <c r="H114" s="270">
        <v>11193</v>
      </c>
      <c r="I114" s="270">
        <v>11154</v>
      </c>
      <c r="J114" s="270">
        <v>10741</v>
      </c>
      <c r="K114" s="263">
        <v>10243</v>
      </c>
      <c r="L114" s="263">
        <v>9746</v>
      </c>
      <c r="M114" s="300">
        <f>152967-62331</f>
        <v>90636</v>
      </c>
      <c r="N114" s="296">
        <f>SUM(F114:M114)</f>
        <v>156046</v>
      </c>
      <c r="O114" s="62"/>
    </row>
    <row r="115" spans="1:16" ht="13.5" customHeight="1">
      <c r="A115" s="255"/>
      <c r="B115" s="480"/>
      <c r="C115" s="483"/>
      <c r="D115" s="473"/>
      <c r="E115" s="265" t="s">
        <v>340</v>
      </c>
      <c r="F115" s="297">
        <f t="shared" ref="F115:M115" si="31">SUM(F113:F114)</f>
        <v>3732</v>
      </c>
      <c r="G115" s="297">
        <f t="shared" si="31"/>
        <v>8601</v>
      </c>
      <c r="H115" s="297">
        <f t="shared" si="31"/>
        <v>11193</v>
      </c>
      <c r="I115" s="297">
        <f t="shared" si="31"/>
        <v>103173</v>
      </c>
      <c r="J115" s="268">
        <f t="shared" si="31"/>
        <v>133397</v>
      </c>
      <c r="K115" s="268">
        <f t="shared" si="31"/>
        <v>132899</v>
      </c>
      <c r="L115" s="268">
        <f t="shared" si="31"/>
        <v>132402</v>
      </c>
      <c r="M115" s="297">
        <f t="shared" si="31"/>
        <v>2390436</v>
      </c>
      <c r="N115" s="297">
        <f>SUM(N113:N114)</f>
        <v>2915833</v>
      </c>
      <c r="O115" s="62"/>
    </row>
    <row r="116" spans="1:16" ht="13.5" customHeight="1">
      <c r="A116" s="255">
        <v>35</v>
      </c>
      <c r="B116" s="478" t="s">
        <v>407</v>
      </c>
      <c r="C116" s="481" t="s">
        <v>336</v>
      </c>
      <c r="D116" s="485" t="s">
        <v>408</v>
      </c>
      <c r="E116" s="256" t="s">
        <v>338</v>
      </c>
      <c r="F116" s="298">
        <v>0</v>
      </c>
      <c r="G116" s="298">
        <v>0</v>
      </c>
      <c r="H116" s="298">
        <v>25356</v>
      </c>
      <c r="I116" s="298">
        <v>50736</v>
      </c>
      <c r="J116" s="298">
        <v>50736</v>
      </c>
      <c r="K116" s="298">
        <v>50736</v>
      </c>
      <c r="L116" s="298">
        <v>50736</v>
      </c>
      <c r="M116" s="298">
        <f>913236-228300</f>
        <v>684936</v>
      </c>
      <c r="N116" s="294">
        <f>SUM(F116:M116)</f>
        <v>913236</v>
      </c>
      <c r="O116" s="299"/>
    </row>
    <row r="117" spans="1:16" ht="13.5" customHeight="1">
      <c r="A117" s="255"/>
      <c r="B117" s="479"/>
      <c r="C117" s="482"/>
      <c r="D117" s="486"/>
      <c r="E117" s="261" t="s">
        <v>339</v>
      </c>
      <c r="F117" s="300">
        <v>39</v>
      </c>
      <c r="G117" s="270">
        <v>2777</v>
      </c>
      <c r="H117" s="270">
        <v>2676</v>
      </c>
      <c r="I117" s="270">
        <v>3522</v>
      </c>
      <c r="J117" s="270">
        <v>2367</v>
      </c>
      <c r="K117" s="263">
        <v>2213</v>
      </c>
      <c r="L117" s="263">
        <v>2059</v>
      </c>
      <c r="M117" s="300">
        <f>29325-15653</f>
        <v>13672</v>
      </c>
      <c r="N117" s="296">
        <f>SUM(F117:M117)</f>
        <v>29325</v>
      </c>
      <c r="O117" s="62"/>
    </row>
    <row r="118" spans="1:16" ht="12.75" customHeight="1">
      <c r="A118" s="255"/>
      <c r="B118" s="480"/>
      <c r="C118" s="483"/>
      <c r="D118" s="487"/>
      <c r="E118" s="265" t="s">
        <v>340</v>
      </c>
      <c r="F118" s="297">
        <f t="shared" ref="F118:M118" si="32">SUM(F116:F117)</f>
        <v>39</v>
      </c>
      <c r="G118" s="297">
        <f t="shared" si="32"/>
        <v>2777</v>
      </c>
      <c r="H118" s="297">
        <f t="shared" si="32"/>
        <v>28032</v>
      </c>
      <c r="I118" s="297">
        <f t="shared" si="32"/>
        <v>54258</v>
      </c>
      <c r="J118" s="268">
        <f t="shared" si="32"/>
        <v>53103</v>
      </c>
      <c r="K118" s="268">
        <f t="shared" si="32"/>
        <v>52949</v>
      </c>
      <c r="L118" s="268">
        <f t="shared" si="32"/>
        <v>52795</v>
      </c>
      <c r="M118" s="297">
        <f t="shared" si="32"/>
        <v>698608</v>
      </c>
      <c r="N118" s="297">
        <f>SUM(N116:N117)</f>
        <v>942561</v>
      </c>
      <c r="O118" s="62"/>
    </row>
    <row r="119" spans="1:16" ht="12.75" hidden="1" customHeight="1" outlineLevel="1">
      <c r="A119" s="255"/>
      <c r="B119" s="478"/>
      <c r="C119" s="481" t="s">
        <v>336</v>
      </c>
      <c r="D119" s="484"/>
      <c r="E119" s="256" t="s">
        <v>338</v>
      </c>
      <c r="F119" s="298"/>
      <c r="G119" s="298"/>
      <c r="H119" s="298"/>
      <c r="I119" s="298"/>
      <c r="J119" s="298"/>
      <c r="K119" s="298"/>
      <c r="L119" s="298"/>
      <c r="M119" s="298"/>
      <c r="N119" s="294">
        <f>SUM(F119:M119)</f>
        <v>0</v>
      </c>
      <c r="O119" s="299" t="s">
        <v>409</v>
      </c>
    </row>
    <row r="120" spans="1:16" ht="12.75" hidden="1" customHeight="1" outlineLevel="1">
      <c r="A120" s="255"/>
      <c r="B120" s="479"/>
      <c r="C120" s="482"/>
      <c r="D120" s="472"/>
      <c r="E120" s="261" t="s">
        <v>339</v>
      </c>
      <c r="F120" s="300"/>
      <c r="G120" s="270"/>
      <c r="H120" s="270"/>
      <c r="I120" s="270"/>
      <c r="J120" s="270"/>
      <c r="K120" s="263"/>
      <c r="L120" s="263"/>
      <c r="M120" s="300"/>
      <c r="N120" s="296">
        <f>SUM(F120:M120)</f>
        <v>0</v>
      </c>
      <c r="O120" s="62"/>
    </row>
    <row r="121" spans="1:16" ht="12.75" hidden="1" customHeight="1" outlineLevel="1">
      <c r="A121" s="255"/>
      <c r="B121" s="480"/>
      <c r="C121" s="483"/>
      <c r="D121" s="473"/>
      <c r="E121" s="265" t="s">
        <v>340</v>
      </c>
      <c r="F121" s="297">
        <f t="shared" ref="F121:M121" si="33">SUM(F119:F120)</f>
        <v>0</v>
      </c>
      <c r="G121" s="297">
        <f t="shared" si="33"/>
        <v>0</v>
      </c>
      <c r="H121" s="297">
        <f t="shared" si="33"/>
        <v>0</v>
      </c>
      <c r="I121" s="297">
        <f t="shared" si="33"/>
        <v>0</v>
      </c>
      <c r="J121" s="268">
        <f t="shared" si="33"/>
        <v>0</v>
      </c>
      <c r="K121" s="268">
        <f t="shared" si="33"/>
        <v>0</v>
      </c>
      <c r="L121" s="268">
        <f t="shared" si="33"/>
        <v>0</v>
      </c>
      <c r="M121" s="297">
        <f t="shared" si="33"/>
        <v>0</v>
      </c>
      <c r="N121" s="297">
        <f>SUM(N119:N120)</f>
        <v>0</v>
      </c>
      <c r="O121" s="62"/>
    </row>
    <row r="122" spans="1:16" ht="13.5" hidden="1" customHeight="1" outlineLevel="1">
      <c r="A122" s="255"/>
      <c r="B122" s="478"/>
      <c r="C122" s="481" t="s">
        <v>336</v>
      </c>
      <c r="D122" s="484"/>
      <c r="E122" s="256" t="s">
        <v>338</v>
      </c>
      <c r="F122" s="298"/>
      <c r="G122" s="298"/>
      <c r="H122" s="298"/>
      <c r="I122" s="298"/>
      <c r="J122" s="298"/>
      <c r="K122" s="298"/>
      <c r="L122" s="298"/>
      <c r="M122" s="298"/>
      <c r="N122" s="294">
        <f>SUM(F122:M122)</f>
        <v>0</v>
      </c>
      <c r="O122" s="62"/>
    </row>
    <row r="123" spans="1:16" ht="13.5" hidden="1" customHeight="1" outlineLevel="1">
      <c r="A123" s="255"/>
      <c r="B123" s="479"/>
      <c r="C123" s="482"/>
      <c r="D123" s="472"/>
      <c r="E123" s="261" t="s">
        <v>339</v>
      </c>
      <c r="F123" s="300"/>
      <c r="G123" s="270"/>
      <c r="H123" s="270"/>
      <c r="I123" s="270"/>
      <c r="J123" s="270"/>
      <c r="K123" s="263"/>
      <c r="L123" s="263"/>
      <c r="M123" s="300"/>
      <c r="N123" s="296">
        <f>SUM(F123:M123)</f>
        <v>0</v>
      </c>
      <c r="O123" s="62"/>
    </row>
    <row r="124" spans="1:16" ht="13.5" hidden="1" customHeight="1" outlineLevel="1">
      <c r="A124" s="255"/>
      <c r="B124" s="480"/>
      <c r="C124" s="483"/>
      <c r="D124" s="473"/>
      <c r="E124" s="265" t="s">
        <v>340</v>
      </c>
      <c r="F124" s="297">
        <f t="shared" ref="F124:N124" si="34">SUM(F122:F123)</f>
        <v>0</v>
      </c>
      <c r="G124" s="297">
        <f t="shared" si="34"/>
        <v>0</v>
      </c>
      <c r="H124" s="297">
        <f t="shared" si="34"/>
        <v>0</v>
      </c>
      <c r="I124" s="297">
        <f t="shared" si="34"/>
        <v>0</v>
      </c>
      <c r="J124" s="268">
        <f t="shared" si="34"/>
        <v>0</v>
      </c>
      <c r="K124" s="268">
        <f t="shared" si="34"/>
        <v>0</v>
      </c>
      <c r="L124" s="268">
        <f t="shared" si="34"/>
        <v>0</v>
      </c>
      <c r="M124" s="297">
        <f t="shared" si="34"/>
        <v>0</v>
      </c>
      <c r="N124" s="297">
        <f t="shared" si="34"/>
        <v>0</v>
      </c>
      <c r="O124" s="62"/>
    </row>
    <row r="125" spans="1:16" ht="13.5" customHeight="1" collapsed="1">
      <c r="A125" s="465" t="s">
        <v>410</v>
      </c>
      <c r="B125" s="466"/>
      <c r="C125" s="471" t="s">
        <v>411</v>
      </c>
      <c r="D125" s="471" t="s">
        <v>411</v>
      </c>
      <c r="E125" s="304" t="s">
        <v>338</v>
      </c>
      <c r="F125" s="305">
        <f t="shared" ref="F125:N125" si="35">F11+F14+F17+F20+F23+F26+F29+F32+F35+F38+F41+F44+F47+F50+F53+F56+F59+F62+F65+F68+F71+F74+F77+F80+F83+F86+F89+F92+F95+F98+F101+F104+F107+F110+F113+F116+F119+F122</f>
        <v>1039014</v>
      </c>
      <c r="G125" s="305">
        <f t="shared" si="35"/>
        <v>2262029</v>
      </c>
      <c r="H125" s="305">
        <f t="shared" si="35"/>
        <v>2510787</v>
      </c>
      <c r="I125" s="305">
        <f t="shared" si="35"/>
        <v>2548959</v>
      </c>
      <c r="J125" s="305">
        <f t="shared" si="35"/>
        <v>2572848</v>
      </c>
      <c r="K125" s="305">
        <f t="shared" si="35"/>
        <v>2566100</v>
      </c>
      <c r="L125" s="305">
        <f t="shared" si="35"/>
        <v>2565043</v>
      </c>
      <c r="M125" s="305">
        <f t="shared" si="35"/>
        <v>41961865</v>
      </c>
      <c r="N125" s="305">
        <f t="shared" si="35"/>
        <v>58026645</v>
      </c>
      <c r="O125" s="62"/>
      <c r="P125" s="306"/>
    </row>
    <row r="126" spans="1:16" ht="13.5" customHeight="1">
      <c r="A126" s="467"/>
      <c r="B126" s="468"/>
      <c r="C126" s="472"/>
      <c r="D126" s="472"/>
      <c r="E126" s="307" t="s">
        <v>412</v>
      </c>
      <c r="F126" s="308">
        <f t="shared" ref="F126:N126" si="36">F12+F15+F18+F21+F24+F27+F30+F33+F36+F39+F42+F45+F48+F51+F54+F57+F60+F63+F66+F69+F72+F75+F78+F81+F84+F87+F90+F93+F96+F99+F102+F105+F108+F111+F114+F117+F120+F123</f>
        <v>137512</v>
      </c>
      <c r="G126" s="308">
        <f t="shared" si="36"/>
        <v>178139</v>
      </c>
      <c r="H126" s="308">
        <f t="shared" si="36"/>
        <v>183072</v>
      </c>
      <c r="I126" s="308">
        <f t="shared" si="36"/>
        <v>174348</v>
      </c>
      <c r="J126" s="308">
        <f t="shared" si="36"/>
        <v>163989</v>
      </c>
      <c r="K126" s="308">
        <f t="shared" si="36"/>
        <v>155524</v>
      </c>
      <c r="L126" s="308">
        <f t="shared" si="36"/>
        <v>146445</v>
      </c>
      <c r="M126" s="308">
        <f t="shared" si="36"/>
        <v>1236422</v>
      </c>
      <c r="N126" s="308">
        <f t="shared" si="36"/>
        <v>2375451</v>
      </c>
      <c r="O126" s="62"/>
      <c r="P126" s="306"/>
    </row>
    <row r="127" spans="1:16" ht="13.5" customHeight="1">
      <c r="A127" s="469"/>
      <c r="B127" s="470"/>
      <c r="C127" s="473"/>
      <c r="D127" s="473"/>
      <c r="E127" s="309" t="s">
        <v>340</v>
      </c>
      <c r="F127" s="310">
        <f t="shared" ref="F127:N127" si="37">F13+F16+F19+F22+F25+F28+F31+F34+F37+F40+F43+F46+F49+F52+F55+F58+F61+F64+F67+F70+F73+F76+F79+F82+F85+F88+F91+F94+F97+F100+F103+F106+F109+F112+F115+F118+F121+F124</f>
        <v>1176526</v>
      </c>
      <c r="G127" s="310">
        <f t="shared" si="37"/>
        <v>2440168</v>
      </c>
      <c r="H127" s="310">
        <f t="shared" si="37"/>
        <v>2693859</v>
      </c>
      <c r="I127" s="310">
        <f t="shared" si="37"/>
        <v>2723307</v>
      </c>
      <c r="J127" s="310">
        <f t="shared" si="37"/>
        <v>2736837</v>
      </c>
      <c r="K127" s="310">
        <f t="shared" si="37"/>
        <v>2721624</v>
      </c>
      <c r="L127" s="310">
        <f t="shared" si="37"/>
        <v>2711488</v>
      </c>
      <c r="M127" s="310">
        <f t="shared" si="37"/>
        <v>43198287</v>
      </c>
      <c r="N127" s="310">
        <f t="shared" si="37"/>
        <v>60402096</v>
      </c>
      <c r="O127" s="62"/>
      <c r="P127" s="306"/>
    </row>
    <row r="128" spans="1:16" ht="15" customHeight="1">
      <c r="A128" s="474" t="s">
        <v>413</v>
      </c>
      <c r="B128" s="474"/>
      <c r="C128" s="474"/>
      <c r="D128" s="474"/>
      <c r="E128" s="474"/>
      <c r="F128" s="474"/>
      <c r="G128" s="474"/>
      <c r="H128" s="474"/>
      <c r="I128" s="474"/>
      <c r="J128" s="474"/>
      <c r="K128" s="474"/>
      <c r="L128" s="474"/>
      <c r="M128" s="474"/>
      <c r="N128" s="474"/>
    </row>
    <row r="129" spans="1:16" ht="14.25" customHeight="1">
      <c r="A129" s="302"/>
      <c r="B129" s="313">
        <v>2</v>
      </c>
      <c r="C129" s="313">
        <v>3</v>
      </c>
      <c r="D129" s="313">
        <v>4</v>
      </c>
      <c r="E129" s="254">
        <v>5</v>
      </c>
      <c r="F129" s="254">
        <v>7</v>
      </c>
      <c r="G129" s="254">
        <v>8</v>
      </c>
      <c r="H129" s="254">
        <v>9</v>
      </c>
      <c r="I129" s="254">
        <v>10</v>
      </c>
      <c r="J129" s="254">
        <v>11</v>
      </c>
      <c r="K129" s="254">
        <v>12</v>
      </c>
      <c r="L129" s="254">
        <v>13</v>
      </c>
      <c r="M129" s="254">
        <v>14</v>
      </c>
      <c r="N129" s="254">
        <v>15</v>
      </c>
    </row>
    <row r="130" spans="1:16" ht="27" hidden="1" customHeight="1" outlineLevel="1">
      <c r="A130" s="314">
        <v>1</v>
      </c>
      <c r="B130" s="315"/>
      <c r="C130" s="316"/>
      <c r="D130" s="317"/>
      <c r="E130" s="318"/>
      <c r="F130" s="315">
        <v>0</v>
      </c>
      <c r="G130" s="315">
        <v>0</v>
      </c>
      <c r="H130" s="315">
        <v>0</v>
      </c>
      <c r="I130" s="315"/>
      <c r="J130" s="315"/>
      <c r="K130" s="315"/>
      <c r="L130" s="315"/>
      <c r="M130" s="315">
        <v>0</v>
      </c>
      <c r="N130" s="319">
        <f>SUM(F130:M130)</f>
        <v>0</v>
      </c>
    </row>
    <row r="131" spans="1:16" ht="30.75" hidden="1" customHeight="1" outlineLevel="1">
      <c r="A131" s="320">
        <v>2</v>
      </c>
      <c r="B131" s="321"/>
      <c r="C131" s="322"/>
      <c r="D131" s="323"/>
      <c r="E131" s="324"/>
      <c r="F131" s="321">
        <v>0</v>
      </c>
      <c r="G131" s="321">
        <v>0</v>
      </c>
      <c r="H131" s="321">
        <v>0</v>
      </c>
      <c r="I131" s="321"/>
      <c r="J131" s="321"/>
      <c r="K131" s="321"/>
      <c r="L131" s="321"/>
      <c r="M131" s="321">
        <v>0</v>
      </c>
      <c r="N131" s="319">
        <f>SUM(F131:M131)</f>
        <v>0</v>
      </c>
    </row>
    <row r="132" spans="1:16" ht="27.75" hidden="1" customHeight="1" outlineLevel="1">
      <c r="A132" s="320">
        <v>3</v>
      </c>
      <c r="B132" s="325"/>
      <c r="C132" s="326"/>
      <c r="D132" s="327"/>
      <c r="E132" s="324"/>
      <c r="F132" s="328">
        <v>0</v>
      </c>
      <c r="G132" s="328">
        <v>0</v>
      </c>
      <c r="H132" s="328">
        <v>0</v>
      </c>
      <c r="I132" s="328"/>
      <c r="J132" s="328"/>
      <c r="K132" s="328"/>
      <c r="L132" s="328"/>
      <c r="M132" s="328">
        <v>0</v>
      </c>
      <c r="N132" s="328">
        <f>SUM(F132:M132)</f>
        <v>0</v>
      </c>
    </row>
    <row r="133" spans="1:16" ht="14.25" customHeight="1" collapsed="1">
      <c r="A133" s="475" t="s">
        <v>414</v>
      </c>
      <c r="B133" s="475"/>
      <c r="C133" s="329" t="s">
        <v>411</v>
      </c>
      <c r="D133" s="303" t="s">
        <v>411</v>
      </c>
      <c r="E133" s="303"/>
      <c r="F133" s="330">
        <f t="shared" ref="F133:N133" si="38">SUM(F130:F132)</f>
        <v>0</v>
      </c>
      <c r="G133" s="330">
        <f t="shared" si="38"/>
        <v>0</v>
      </c>
      <c r="H133" s="330">
        <f t="shared" si="38"/>
        <v>0</v>
      </c>
      <c r="I133" s="330">
        <f t="shared" si="38"/>
        <v>0</v>
      </c>
      <c r="J133" s="330">
        <f t="shared" si="38"/>
        <v>0</v>
      </c>
      <c r="K133" s="330">
        <f t="shared" si="38"/>
        <v>0</v>
      </c>
      <c r="L133" s="330">
        <f t="shared" si="38"/>
        <v>0</v>
      </c>
      <c r="M133" s="330">
        <f t="shared" si="38"/>
        <v>0</v>
      </c>
      <c r="N133" s="330">
        <f t="shared" si="38"/>
        <v>0</v>
      </c>
    </row>
    <row r="134" spans="1:16" ht="9.75" customHeight="1">
      <c r="A134" s="331"/>
      <c r="B134" s="331"/>
      <c r="C134" s="332"/>
      <c r="D134" s="332"/>
      <c r="E134" s="332"/>
      <c r="F134" s="333"/>
      <c r="G134" s="333"/>
      <c r="H134" s="333"/>
      <c r="I134" s="333"/>
      <c r="J134" s="333"/>
      <c r="K134" s="333"/>
      <c r="L134" s="333"/>
      <c r="M134" s="333"/>
      <c r="N134" s="311"/>
    </row>
    <row r="135" spans="1:16" ht="16.5" customHeight="1">
      <c r="A135" s="476" t="s">
        <v>415</v>
      </c>
      <c r="B135" s="477"/>
      <c r="C135" s="303" t="s">
        <v>411</v>
      </c>
      <c r="D135" s="334"/>
      <c r="E135" s="334"/>
      <c r="F135" s="335"/>
      <c r="G135" s="335"/>
      <c r="H135" s="335"/>
      <c r="I135" s="335"/>
      <c r="J135" s="335"/>
      <c r="K135" s="335"/>
      <c r="L135" s="335"/>
      <c r="M135" s="335"/>
      <c r="N135" s="330">
        <f>SUM(F135:M135)</f>
        <v>0</v>
      </c>
    </row>
    <row r="136" spans="1:16" ht="10.5" customHeight="1">
      <c r="A136" s="312"/>
      <c r="B136" s="312"/>
      <c r="C136" s="312"/>
      <c r="D136" s="312"/>
      <c r="E136" s="312"/>
      <c r="F136" s="312"/>
      <c r="G136" s="312"/>
      <c r="H136" s="312"/>
      <c r="I136" s="312"/>
      <c r="J136" s="312"/>
      <c r="K136" s="312"/>
      <c r="L136" s="312"/>
      <c r="M136" s="312"/>
      <c r="N136" s="312"/>
    </row>
    <row r="137" spans="1:16" ht="15">
      <c r="A137" s="336" t="s">
        <v>416</v>
      </c>
      <c r="B137" s="334"/>
      <c r="C137" s="334"/>
      <c r="D137" s="334"/>
      <c r="E137" s="334"/>
      <c r="F137" s="330">
        <f t="shared" ref="F137:N137" si="39">F127+F133+F135</f>
        <v>1176526</v>
      </c>
      <c r="G137" s="330">
        <f t="shared" si="39"/>
        <v>2440168</v>
      </c>
      <c r="H137" s="330">
        <f t="shared" si="39"/>
        <v>2693859</v>
      </c>
      <c r="I137" s="330">
        <f t="shared" si="39"/>
        <v>2723307</v>
      </c>
      <c r="J137" s="330">
        <f t="shared" si="39"/>
        <v>2736837</v>
      </c>
      <c r="K137" s="330">
        <f t="shared" si="39"/>
        <v>2721624</v>
      </c>
      <c r="L137" s="330">
        <f t="shared" si="39"/>
        <v>2711488</v>
      </c>
      <c r="M137" s="330">
        <f t="shared" si="39"/>
        <v>43198287</v>
      </c>
      <c r="N137" s="330">
        <f t="shared" si="39"/>
        <v>60402096</v>
      </c>
      <c r="P137" s="306"/>
    </row>
    <row r="138" spans="1:16" ht="9.75" customHeight="1">
      <c r="A138" s="337"/>
      <c r="B138" s="312"/>
      <c r="C138" s="312"/>
      <c r="D138" s="312"/>
      <c r="E138" s="312"/>
      <c r="F138" s="333"/>
      <c r="G138" s="333"/>
      <c r="H138" s="333"/>
      <c r="I138" s="333"/>
      <c r="J138" s="333"/>
      <c r="K138" s="333"/>
      <c r="L138" s="333"/>
      <c r="M138" s="333"/>
      <c r="N138" s="333"/>
    </row>
    <row r="139" spans="1:16" ht="15.75" customHeight="1">
      <c r="A139" s="462" t="s">
        <v>417</v>
      </c>
      <c r="B139" s="463"/>
      <c r="C139" s="463"/>
      <c r="D139" s="463"/>
      <c r="E139" s="338"/>
      <c r="F139" s="339">
        <f>F137*100/($N$142*1)</f>
        <v>3.9053649898686813</v>
      </c>
      <c r="G139" s="339">
        <f t="shared" ref="G139:L139" si="40">G137*100/($N$142*1.01)</f>
        <v>8.0197061085830761</v>
      </c>
      <c r="H139" s="339">
        <f t="shared" si="40"/>
        <v>8.8534713503174771</v>
      </c>
      <c r="I139" s="339">
        <f t="shared" si="40"/>
        <v>8.9502533364289061</v>
      </c>
      <c r="J139" s="339">
        <f t="shared" si="40"/>
        <v>8.9947202025008863</v>
      </c>
      <c r="K139" s="339">
        <f t="shared" si="40"/>
        <v>8.9447220921126362</v>
      </c>
      <c r="L139" s="339">
        <f t="shared" si="40"/>
        <v>8.9114097377515442</v>
      </c>
      <c r="M139" s="339"/>
      <c r="N139" s="340"/>
    </row>
    <row r="140" spans="1:16" ht="14.25" customHeight="1">
      <c r="A140" s="464" t="s">
        <v>418</v>
      </c>
      <c r="B140" s="464"/>
      <c r="C140" s="464"/>
      <c r="D140" s="464"/>
      <c r="E140" s="341"/>
      <c r="F140" s="342"/>
      <c r="G140" s="342"/>
      <c r="H140" s="342"/>
      <c r="I140" s="342"/>
      <c r="J140" s="342"/>
      <c r="K140" s="342"/>
      <c r="L140" s="342"/>
      <c r="M140" s="342"/>
      <c r="N140" s="342"/>
    </row>
    <row r="141" spans="1:16" ht="17.45" customHeight="1">
      <c r="A141" s="312"/>
      <c r="B141" s="312"/>
      <c r="C141" s="312"/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</row>
    <row r="142" spans="1:16" ht="14.25">
      <c r="A142" s="312"/>
      <c r="B142" s="343"/>
      <c r="C142" s="312"/>
      <c r="F142" s="312"/>
      <c r="G142" s="312"/>
      <c r="H142" s="312"/>
      <c r="I142" s="312"/>
      <c r="J142" s="312"/>
      <c r="K142" s="312"/>
      <c r="L142" s="312"/>
      <c r="M142" s="312"/>
      <c r="N142" s="344">
        <v>30125891</v>
      </c>
      <c r="O142" s="345"/>
    </row>
    <row r="143" spans="1:16" ht="13.5" customHeight="1" outlineLevel="1">
      <c r="A143" s="312"/>
      <c r="B143" s="346"/>
      <c r="C143" s="347"/>
      <c r="D143" s="347"/>
      <c r="F143" s="348"/>
      <c r="G143" s="348"/>
      <c r="H143" s="348"/>
      <c r="I143" s="348"/>
      <c r="J143" s="348"/>
      <c r="K143" s="348"/>
      <c r="L143" s="348"/>
      <c r="M143" s="349"/>
      <c r="N143" s="350"/>
      <c r="O143" s="345"/>
    </row>
    <row r="144" spans="1:16" ht="16.5" customHeight="1" outlineLevel="1">
      <c r="A144" s="312"/>
      <c r="B144" s="346"/>
      <c r="C144" s="346"/>
      <c r="D144" s="351"/>
      <c r="O144" s="345"/>
    </row>
    <row r="145" spans="1:15" ht="14.25">
      <c r="A145" s="312"/>
      <c r="B145" s="346"/>
      <c r="C145" s="346"/>
      <c r="D145" s="347"/>
      <c r="F145" s="312"/>
      <c r="G145" s="312"/>
      <c r="H145" s="312"/>
      <c r="I145" s="312"/>
      <c r="J145" s="312"/>
      <c r="K145" s="312"/>
      <c r="L145" s="312"/>
      <c r="M145" s="312"/>
      <c r="N145" s="350"/>
      <c r="O145" s="345"/>
    </row>
    <row r="146" spans="1:15" ht="13.5" customHeight="1">
      <c r="B146" s="352"/>
      <c r="C146" s="353"/>
      <c r="D146" s="353"/>
      <c r="E146" s="354"/>
    </row>
    <row r="147" spans="1:15" ht="15">
      <c r="B147" s="354"/>
      <c r="C147" s="354"/>
      <c r="D147" s="354"/>
      <c r="E147" s="354"/>
    </row>
    <row r="148" spans="1:15" ht="15">
      <c r="B148" s="354"/>
      <c r="C148" s="354"/>
      <c r="D148" s="354"/>
      <c r="E148" s="354"/>
    </row>
    <row r="149" spans="1:15" ht="15">
      <c r="B149" s="354"/>
      <c r="C149" s="354"/>
      <c r="D149" s="354"/>
      <c r="E149" s="354"/>
    </row>
    <row r="150" spans="1:15" ht="15">
      <c r="B150" s="354"/>
      <c r="C150" s="354"/>
    </row>
  </sheetData>
  <mergeCells count="131">
    <mergeCell ref="D7:D8"/>
    <mergeCell ref="E7:E8"/>
    <mergeCell ref="F7:N7"/>
    <mergeCell ref="B17:B19"/>
    <mergeCell ref="C17:C19"/>
    <mergeCell ref="D17:D19"/>
    <mergeCell ref="B29:B31"/>
    <mergeCell ref="C29:C31"/>
    <mergeCell ref="D29:D31"/>
    <mergeCell ref="B32:B34"/>
    <mergeCell ref="C32:C34"/>
    <mergeCell ref="D32:D34"/>
    <mergeCell ref="B23:B25"/>
    <mergeCell ref="C23:C25"/>
    <mergeCell ref="D23:D25"/>
    <mergeCell ref="I2:N2"/>
    <mergeCell ref="I3:N3"/>
    <mergeCell ref="I4:N4"/>
    <mergeCell ref="B20:B22"/>
    <mergeCell ref="C20:C22"/>
    <mergeCell ref="D20:D22"/>
    <mergeCell ref="A10:N10"/>
    <mergeCell ref="B11:B13"/>
    <mergeCell ref="C11:C13"/>
    <mergeCell ref="D11:D13"/>
    <mergeCell ref="B14:B16"/>
    <mergeCell ref="C14:C16"/>
    <mergeCell ref="D14:D16"/>
    <mergeCell ref="B26:B28"/>
    <mergeCell ref="C26:C28"/>
    <mergeCell ref="D26:D28"/>
    <mergeCell ref="B7:B8"/>
    <mergeCell ref="C7:C8"/>
    <mergeCell ref="B41:B43"/>
    <mergeCell ref="C41:C43"/>
    <mergeCell ref="D41:D43"/>
    <mergeCell ref="B44:B46"/>
    <mergeCell ref="C44:C46"/>
    <mergeCell ref="D44:D46"/>
    <mergeCell ref="B35:B37"/>
    <mergeCell ref="C35:C37"/>
    <mergeCell ref="D35:D37"/>
    <mergeCell ref="B38:B40"/>
    <mergeCell ref="C38:C40"/>
    <mergeCell ref="D38:D40"/>
    <mergeCell ref="B53:B55"/>
    <mergeCell ref="C53:C55"/>
    <mergeCell ref="D53:D55"/>
    <mergeCell ref="B56:B58"/>
    <mergeCell ref="C56:C58"/>
    <mergeCell ref="D56:D58"/>
    <mergeCell ref="B47:B49"/>
    <mergeCell ref="C47:C49"/>
    <mergeCell ref="D47:D49"/>
    <mergeCell ref="B50:B52"/>
    <mergeCell ref="C50:C52"/>
    <mergeCell ref="D50:D52"/>
    <mergeCell ref="B65:B67"/>
    <mergeCell ref="C65:C67"/>
    <mergeCell ref="D65:D67"/>
    <mergeCell ref="B68:B70"/>
    <mergeCell ref="C68:C70"/>
    <mergeCell ref="D68:D70"/>
    <mergeCell ref="B59:B61"/>
    <mergeCell ref="C59:C61"/>
    <mergeCell ref="D59:D61"/>
    <mergeCell ref="B62:B64"/>
    <mergeCell ref="C62:C64"/>
    <mergeCell ref="D62:D64"/>
    <mergeCell ref="B77:B79"/>
    <mergeCell ref="C77:C79"/>
    <mergeCell ref="D77:D79"/>
    <mergeCell ref="B80:B82"/>
    <mergeCell ref="C80:C82"/>
    <mergeCell ref="D80:D82"/>
    <mergeCell ref="B71:B73"/>
    <mergeCell ref="C71:C73"/>
    <mergeCell ref="D71:D73"/>
    <mergeCell ref="B74:B76"/>
    <mergeCell ref="C74:C76"/>
    <mergeCell ref="D74:D76"/>
    <mergeCell ref="B89:B91"/>
    <mergeCell ref="C89:C91"/>
    <mergeCell ref="D89:D91"/>
    <mergeCell ref="B92:B94"/>
    <mergeCell ref="C92:C94"/>
    <mergeCell ref="D92:D94"/>
    <mergeCell ref="B83:B85"/>
    <mergeCell ref="C83:C85"/>
    <mergeCell ref="D83:D85"/>
    <mergeCell ref="B86:B88"/>
    <mergeCell ref="C86:C88"/>
    <mergeCell ref="D86:D88"/>
    <mergeCell ref="B101:B103"/>
    <mergeCell ref="C101:C103"/>
    <mergeCell ref="D101:D103"/>
    <mergeCell ref="B104:B106"/>
    <mergeCell ref="C104:C106"/>
    <mergeCell ref="D104:D106"/>
    <mergeCell ref="B95:B97"/>
    <mergeCell ref="C95:C97"/>
    <mergeCell ref="D95:D97"/>
    <mergeCell ref="B98:B100"/>
    <mergeCell ref="C98:C100"/>
    <mergeCell ref="D98:D100"/>
    <mergeCell ref="B113:B115"/>
    <mergeCell ref="C113:C115"/>
    <mergeCell ref="D113:D115"/>
    <mergeCell ref="B116:B118"/>
    <mergeCell ref="C116:C118"/>
    <mergeCell ref="D116:D118"/>
    <mergeCell ref="B107:B109"/>
    <mergeCell ref="C107:C109"/>
    <mergeCell ref="D107:D109"/>
    <mergeCell ref="B110:B112"/>
    <mergeCell ref="C110:C112"/>
    <mergeCell ref="D110:D112"/>
    <mergeCell ref="A139:D139"/>
    <mergeCell ref="A140:D140"/>
    <mergeCell ref="A125:B127"/>
    <mergeCell ref="C125:C127"/>
    <mergeCell ref="D125:D127"/>
    <mergeCell ref="A128:N128"/>
    <mergeCell ref="A133:B133"/>
    <mergeCell ref="A135:B135"/>
    <mergeCell ref="B119:B121"/>
    <mergeCell ref="C119:C121"/>
    <mergeCell ref="D119:D121"/>
    <mergeCell ref="B122:B124"/>
    <mergeCell ref="C122:C124"/>
    <mergeCell ref="D122:D12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A51A-1FF1-4A36-AA34-677981B8E551}">
  <dimension ref="A1:K132"/>
  <sheetViews>
    <sheetView tabSelected="1" topLeftCell="A49" workbookViewId="0">
      <selection activeCell="M14" sqref="M14"/>
    </sheetView>
  </sheetViews>
  <sheetFormatPr defaultRowHeight="12.75" outlineLevelCol="2"/>
  <cols>
    <col min="1" max="1" width="6.5703125" style="1" customWidth="1"/>
    <col min="2" max="2" width="20.7109375" style="1" customWidth="1"/>
    <col min="3" max="3" width="14.28515625" style="1" customWidth="1"/>
    <col min="4" max="6" width="16.42578125" style="1" customWidth="1"/>
    <col min="7" max="7" width="11.42578125" style="373" hidden="1" customWidth="1" outlineLevel="1"/>
    <col min="8" max="8" width="13.85546875" style="373" hidden="1" customWidth="1" outlineLevel="1"/>
    <col min="9" max="9" width="13.7109375" style="373" hidden="1" customWidth="1" outlineLevel="2"/>
    <col min="10" max="10" width="9.140625" style="1" collapsed="1"/>
    <col min="11" max="16384" width="9.140625" style="1"/>
  </cols>
  <sheetData>
    <row r="1" spans="1:11">
      <c r="C1" s="1" t="s">
        <v>419</v>
      </c>
      <c r="G1" s="1"/>
      <c r="H1" s="1"/>
      <c r="I1" s="1"/>
    </row>
    <row r="2" spans="1:11" ht="15" customHeight="1">
      <c r="C2" s="355" t="s">
        <v>454</v>
      </c>
      <c r="D2" s="438"/>
      <c r="E2" s="438"/>
      <c r="G2" s="1"/>
      <c r="H2" s="1"/>
      <c r="I2" s="1"/>
    </row>
    <row r="3" spans="1:11" s="356" customFormat="1">
      <c r="C3" s="1" t="s">
        <v>453</v>
      </c>
      <c r="D3" s="1"/>
      <c r="E3" s="1"/>
    </row>
    <row r="4" spans="1:11" s="356" customFormat="1" ht="15" customHeight="1">
      <c r="C4" s="439" t="s">
        <v>452</v>
      </c>
      <c r="D4" s="441"/>
      <c r="E4" s="441"/>
      <c r="F4" s="441"/>
      <c r="G4" s="441"/>
      <c r="H4" s="441"/>
      <c r="I4" s="441"/>
      <c r="J4" s="441"/>
      <c r="K4" s="441"/>
    </row>
    <row r="5" spans="1:11" s="356" customFormat="1" ht="15" customHeight="1">
      <c r="E5" s="357"/>
      <c r="F5" s="358"/>
      <c r="G5" s="358"/>
      <c r="H5" s="358"/>
    </row>
    <row r="6" spans="1:11" s="356" customFormat="1" ht="15">
      <c r="A6" s="529" t="s">
        <v>420</v>
      </c>
      <c r="B6" s="529"/>
      <c r="C6" s="529"/>
      <c r="D6" s="529"/>
      <c r="E6" s="529"/>
      <c r="F6" s="529"/>
      <c r="G6" s="529"/>
      <c r="H6" s="529"/>
      <c r="I6" s="529"/>
    </row>
    <row r="7" spans="1:11" s="356" customFormat="1" ht="15">
      <c r="A7" s="530" t="s">
        <v>421</v>
      </c>
      <c r="B7" s="530"/>
      <c r="C7" s="530"/>
      <c r="D7" s="530"/>
      <c r="E7" s="530"/>
      <c r="F7" s="530"/>
      <c r="G7" s="530"/>
      <c r="H7" s="530"/>
    </row>
    <row r="8" spans="1:11" s="356" customFormat="1" ht="12">
      <c r="A8" s="277"/>
      <c r="B8" s="277"/>
      <c r="C8" s="277"/>
      <c r="G8" s="359"/>
      <c r="H8" s="295"/>
      <c r="I8" s="295"/>
    </row>
    <row r="9" spans="1:11" s="356" customFormat="1" ht="41.25" customHeight="1">
      <c r="A9" s="531" t="s">
        <v>422</v>
      </c>
      <c r="B9" s="532" t="s">
        <v>423</v>
      </c>
      <c r="C9" s="374" t="s">
        <v>424</v>
      </c>
      <c r="D9" s="374" t="s">
        <v>425</v>
      </c>
      <c r="E9" s="374" t="s">
        <v>426</v>
      </c>
      <c r="F9" s="374" t="s">
        <v>427</v>
      </c>
      <c r="G9" s="360" t="s">
        <v>424</v>
      </c>
      <c r="H9" s="360" t="s">
        <v>425</v>
      </c>
      <c r="I9" s="360" t="s">
        <v>428</v>
      </c>
    </row>
    <row r="10" spans="1:11" s="356" customFormat="1" ht="12">
      <c r="A10" s="531"/>
      <c r="B10" s="532"/>
      <c r="C10" s="375" t="s">
        <v>429</v>
      </c>
      <c r="D10" s="375" t="s">
        <v>430</v>
      </c>
      <c r="E10" s="376">
        <v>44343</v>
      </c>
      <c r="F10" s="375" t="s">
        <v>430</v>
      </c>
      <c r="G10" s="361" t="s">
        <v>429</v>
      </c>
      <c r="H10" s="361" t="s">
        <v>430</v>
      </c>
      <c r="I10" s="361" t="s">
        <v>431</v>
      </c>
    </row>
    <row r="11" spans="1:11" s="356" customFormat="1" ht="12">
      <c r="A11" s="531"/>
      <c r="B11" s="532"/>
      <c r="C11" s="375" t="s">
        <v>432</v>
      </c>
      <c r="D11" s="377" t="s">
        <v>433</v>
      </c>
      <c r="E11" s="377"/>
      <c r="F11" s="377" t="s">
        <v>433</v>
      </c>
      <c r="G11" s="361" t="s">
        <v>434</v>
      </c>
      <c r="H11" s="362" t="s">
        <v>435</v>
      </c>
      <c r="I11" s="362" t="s">
        <v>436</v>
      </c>
    </row>
    <row r="12" spans="1:11" s="356" customFormat="1" ht="12">
      <c r="A12" s="531"/>
      <c r="B12" s="532"/>
      <c r="C12" s="375"/>
      <c r="D12" s="377" t="s">
        <v>437</v>
      </c>
      <c r="E12" s="377"/>
      <c r="F12" s="377" t="s">
        <v>437</v>
      </c>
      <c r="G12" s="361"/>
      <c r="H12" s="362" t="s">
        <v>438</v>
      </c>
      <c r="I12" s="362"/>
    </row>
    <row r="13" spans="1:11" s="356" customFormat="1" ht="12">
      <c r="A13" s="378"/>
      <c r="B13" s="379"/>
      <c r="C13" s="375"/>
      <c r="D13" s="377" t="s">
        <v>439</v>
      </c>
      <c r="E13" s="377"/>
      <c r="F13" s="377" t="s">
        <v>439</v>
      </c>
      <c r="G13" s="363"/>
      <c r="H13" s="364" t="s">
        <v>439</v>
      </c>
      <c r="I13" s="364" t="s">
        <v>439</v>
      </c>
    </row>
    <row r="14" spans="1:11" s="272" customFormat="1" ht="9.75">
      <c r="A14" s="380">
        <v>1</v>
      </c>
      <c r="B14" s="380">
        <v>2</v>
      </c>
      <c r="C14" s="380">
        <v>9</v>
      </c>
      <c r="D14" s="380">
        <v>6</v>
      </c>
      <c r="E14" s="380"/>
      <c r="F14" s="380"/>
      <c r="G14" s="365">
        <v>7</v>
      </c>
      <c r="H14" s="365">
        <v>8</v>
      </c>
      <c r="I14" s="365">
        <v>9</v>
      </c>
    </row>
    <row r="15" spans="1:11" s="356" customFormat="1" ht="15.75" customHeight="1">
      <c r="A15" s="385" t="s">
        <v>440</v>
      </c>
      <c r="B15" s="385"/>
      <c r="C15" s="386">
        <f>C16+C21+C26+C31+C36+C41+C46</f>
        <v>1443</v>
      </c>
      <c r="D15" s="386">
        <f>D16+D21+D26+D31+D36+D41+D46</f>
        <v>93820</v>
      </c>
      <c r="E15" s="386">
        <f>E16+E21+E26+E31+E36+E41+E46</f>
        <v>-8732.17</v>
      </c>
      <c r="F15" s="386">
        <f>F16+F21+F26+F31+F36+F41+F46</f>
        <v>85087.83</v>
      </c>
      <c r="G15" s="366" t="e">
        <f>G16+G21+G26+G31+#REF!+#REF!+#REF!</f>
        <v>#REF!</v>
      </c>
      <c r="H15" s="366" t="e">
        <f>H16+H21+H26+H31+#REF!+#REF!+#REF!</f>
        <v>#REF!</v>
      </c>
      <c r="I15" s="366" t="e">
        <f>I16+I21+I26+I31+#REF!+#REF!+#REF!</f>
        <v>#REF!</v>
      </c>
    </row>
    <row r="16" spans="1:11" s="356" customFormat="1">
      <c r="A16" s="367">
        <v>1</v>
      </c>
      <c r="B16" s="381" t="s">
        <v>441</v>
      </c>
      <c r="C16" s="369">
        <f t="shared" ref="C16" si="0">SUM(C17:C20)</f>
        <v>81</v>
      </c>
      <c r="D16" s="369">
        <f t="shared" ref="D16:I16" si="1">SUM(D17:D20)</f>
        <v>5238</v>
      </c>
      <c r="E16" s="369">
        <f t="shared" si="1"/>
        <v>-464</v>
      </c>
      <c r="F16" s="369">
        <f t="shared" si="1"/>
        <v>4774</v>
      </c>
      <c r="G16" s="368">
        <f t="shared" si="1"/>
        <v>0</v>
      </c>
      <c r="H16" s="368">
        <f t="shared" si="1"/>
        <v>0</v>
      </c>
      <c r="I16" s="369">
        <f t="shared" si="1"/>
        <v>5238</v>
      </c>
    </row>
    <row r="17" spans="1:9" s="356" customFormat="1">
      <c r="A17" s="367"/>
      <c r="B17" s="382" t="s">
        <v>442</v>
      </c>
      <c r="C17" s="383">
        <v>31</v>
      </c>
      <c r="D17" s="383">
        <v>1937</v>
      </c>
      <c r="E17" s="383">
        <f>F17-D17</f>
        <v>-110</v>
      </c>
      <c r="F17" s="383">
        <v>1827</v>
      </c>
      <c r="G17" s="370"/>
      <c r="H17" s="370"/>
      <c r="I17" s="371">
        <f>D17+H17</f>
        <v>1937</v>
      </c>
    </row>
    <row r="18" spans="1:9" s="356" customFormat="1">
      <c r="A18" s="367"/>
      <c r="B18" s="382" t="s">
        <v>443</v>
      </c>
      <c r="C18" s="383">
        <v>16</v>
      </c>
      <c r="D18" s="383">
        <v>1056</v>
      </c>
      <c r="E18" s="383">
        <f t="shared" ref="E18:E20" si="2">F18-D18</f>
        <v>-113</v>
      </c>
      <c r="F18" s="383">
        <v>943</v>
      </c>
      <c r="G18" s="372"/>
      <c r="H18" s="372"/>
      <c r="I18" s="371">
        <f t="shared" ref="I18:I20" si="3">D18+H18</f>
        <v>1056</v>
      </c>
    </row>
    <row r="19" spans="1:9" s="356" customFormat="1">
      <c r="A19" s="367"/>
      <c r="B19" s="382" t="s">
        <v>444</v>
      </c>
      <c r="C19" s="383">
        <v>19</v>
      </c>
      <c r="D19" s="383">
        <v>1255</v>
      </c>
      <c r="E19" s="383">
        <f t="shared" si="2"/>
        <v>-135</v>
      </c>
      <c r="F19" s="383">
        <v>1120</v>
      </c>
      <c r="G19" s="372"/>
      <c r="H19" s="372"/>
      <c r="I19" s="371">
        <f t="shared" si="3"/>
        <v>1255</v>
      </c>
    </row>
    <row r="20" spans="1:9" s="356" customFormat="1">
      <c r="A20" s="367"/>
      <c r="B20" s="382" t="s">
        <v>445</v>
      </c>
      <c r="C20" s="383">
        <v>15</v>
      </c>
      <c r="D20" s="383">
        <v>990</v>
      </c>
      <c r="E20" s="383">
        <f t="shared" si="2"/>
        <v>-106</v>
      </c>
      <c r="F20" s="383">
        <v>884</v>
      </c>
      <c r="G20" s="372"/>
      <c r="H20" s="372"/>
      <c r="I20" s="371">
        <f t="shared" si="3"/>
        <v>990</v>
      </c>
    </row>
    <row r="21" spans="1:9" s="356" customFormat="1" ht="25.5">
      <c r="A21" s="367">
        <v>2</v>
      </c>
      <c r="B21" s="384" t="s">
        <v>446</v>
      </c>
      <c r="C21" s="369">
        <f t="shared" ref="C21:I21" si="4">SUM(C22:C25)</f>
        <v>310</v>
      </c>
      <c r="D21" s="369">
        <f t="shared" si="4"/>
        <v>20200</v>
      </c>
      <c r="E21" s="369">
        <f t="shared" si="4"/>
        <v>-1932</v>
      </c>
      <c r="F21" s="369">
        <f t="shared" si="4"/>
        <v>18268</v>
      </c>
      <c r="G21" s="368">
        <f t="shared" si="4"/>
        <v>0</v>
      </c>
      <c r="H21" s="368">
        <f t="shared" si="4"/>
        <v>0</v>
      </c>
      <c r="I21" s="369">
        <f t="shared" si="4"/>
        <v>20200</v>
      </c>
    </row>
    <row r="22" spans="1:9" s="356" customFormat="1">
      <c r="A22" s="367"/>
      <c r="B22" s="382" t="s">
        <v>442</v>
      </c>
      <c r="C22" s="383">
        <v>76</v>
      </c>
      <c r="D22" s="383">
        <v>4749</v>
      </c>
      <c r="E22" s="383">
        <f>F22-D22</f>
        <v>-270</v>
      </c>
      <c r="F22" s="383">
        <v>4479</v>
      </c>
      <c r="G22" s="370"/>
      <c r="H22" s="370"/>
      <c r="I22" s="371">
        <f>D22+H22</f>
        <v>4749</v>
      </c>
    </row>
    <row r="23" spans="1:9" s="356" customFormat="1">
      <c r="A23" s="367"/>
      <c r="B23" s="382" t="s">
        <v>443</v>
      </c>
      <c r="C23" s="383">
        <v>82</v>
      </c>
      <c r="D23" s="383">
        <v>5414</v>
      </c>
      <c r="E23" s="383">
        <f t="shared" ref="E23:E25" si="5">F23-D23</f>
        <v>-582</v>
      </c>
      <c r="F23" s="383">
        <v>4832</v>
      </c>
      <c r="G23" s="372"/>
      <c r="H23" s="372"/>
      <c r="I23" s="371">
        <f t="shared" ref="I23:I25" si="6">D23+H23</f>
        <v>5414</v>
      </c>
    </row>
    <row r="24" spans="1:9" s="356" customFormat="1">
      <c r="A24" s="367"/>
      <c r="B24" s="382" t="s">
        <v>444</v>
      </c>
      <c r="C24" s="383">
        <v>83</v>
      </c>
      <c r="D24" s="383">
        <v>5481</v>
      </c>
      <c r="E24" s="383">
        <f t="shared" si="5"/>
        <v>-590</v>
      </c>
      <c r="F24" s="383">
        <v>4891</v>
      </c>
      <c r="G24" s="372"/>
      <c r="H24" s="372"/>
      <c r="I24" s="371">
        <f t="shared" si="6"/>
        <v>5481</v>
      </c>
    </row>
    <row r="25" spans="1:9" s="356" customFormat="1">
      <c r="A25" s="367"/>
      <c r="B25" s="382" t="s">
        <v>445</v>
      </c>
      <c r="C25" s="383">
        <v>69</v>
      </c>
      <c r="D25" s="383">
        <v>4556</v>
      </c>
      <c r="E25" s="383">
        <f t="shared" si="5"/>
        <v>-490</v>
      </c>
      <c r="F25" s="383">
        <v>4066</v>
      </c>
      <c r="G25" s="372"/>
      <c r="H25" s="372"/>
      <c r="I25" s="371">
        <f t="shared" si="6"/>
        <v>4556</v>
      </c>
    </row>
    <row r="26" spans="1:9" s="356" customFormat="1">
      <c r="A26" s="367">
        <v>3</v>
      </c>
      <c r="B26" s="381" t="s">
        <v>447</v>
      </c>
      <c r="C26" s="369">
        <f t="shared" ref="C26:I26" si="7">SUM(C27:C30)</f>
        <v>167</v>
      </c>
      <c r="D26" s="369">
        <f t="shared" si="7"/>
        <v>10853</v>
      </c>
      <c r="E26" s="369">
        <f t="shared" si="7"/>
        <v>-1012</v>
      </c>
      <c r="F26" s="369">
        <f t="shared" si="7"/>
        <v>9841</v>
      </c>
      <c r="G26" s="368">
        <f t="shared" si="7"/>
        <v>0</v>
      </c>
      <c r="H26" s="368">
        <f t="shared" si="7"/>
        <v>0</v>
      </c>
      <c r="I26" s="369">
        <f t="shared" si="7"/>
        <v>10853</v>
      </c>
    </row>
    <row r="27" spans="1:9" s="356" customFormat="1">
      <c r="A27" s="367"/>
      <c r="B27" s="382" t="s">
        <v>442</v>
      </c>
      <c r="C27" s="383">
        <v>49</v>
      </c>
      <c r="D27" s="383">
        <v>3062</v>
      </c>
      <c r="E27" s="383">
        <f>F27-D27</f>
        <v>-174</v>
      </c>
      <c r="F27" s="383">
        <v>2888</v>
      </c>
      <c r="G27" s="370"/>
      <c r="H27" s="370"/>
      <c r="I27" s="371">
        <f>D27+H27</f>
        <v>3062</v>
      </c>
    </row>
    <row r="28" spans="1:9" s="356" customFormat="1">
      <c r="A28" s="367"/>
      <c r="B28" s="382" t="s">
        <v>443</v>
      </c>
      <c r="C28" s="383">
        <v>41</v>
      </c>
      <c r="D28" s="383">
        <v>2707</v>
      </c>
      <c r="E28" s="383">
        <f t="shared" ref="E28:E30" si="8">F28-D28</f>
        <v>-291</v>
      </c>
      <c r="F28" s="383">
        <v>2416</v>
      </c>
      <c r="G28" s="372"/>
      <c r="H28" s="372"/>
      <c r="I28" s="371">
        <f t="shared" ref="I28:I30" si="9">D28+H28</f>
        <v>2707</v>
      </c>
    </row>
    <row r="29" spans="1:9" s="356" customFormat="1">
      <c r="A29" s="367"/>
      <c r="B29" s="382" t="s">
        <v>444</v>
      </c>
      <c r="C29" s="383">
        <v>36</v>
      </c>
      <c r="D29" s="383">
        <v>2377</v>
      </c>
      <c r="E29" s="383">
        <f t="shared" si="8"/>
        <v>-256</v>
      </c>
      <c r="F29" s="383">
        <v>2121</v>
      </c>
      <c r="G29" s="372"/>
      <c r="H29" s="372"/>
      <c r="I29" s="371">
        <f t="shared" si="9"/>
        <v>2377</v>
      </c>
    </row>
    <row r="30" spans="1:9" s="356" customFormat="1">
      <c r="A30" s="367"/>
      <c r="B30" s="382" t="s">
        <v>445</v>
      </c>
      <c r="C30" s="383">
        <v>41</v>
      </c>
      <c r="D30" s="383">
        <v>2707</v>
      </c>
      <c r="E30" s="383">
        <f t="shared" si="8"/>
        <v>-291</v>
      </c>
      <c r="F30" s="383">
        <v>2416</v>
      </c>
      <c r="G30" s="372"/>
      <c r="H30" s="372"/>
      <c r="I30" s="371">
        <f t="shared" si="9"/>
        <v>2707</v>
      </c>
    </row>
    <row r="31" spans="1:9" s="356" customFormat="1" ht="24" customHeight="1">
      <c r="A31" s="367">
        <v>4</v>
      </c>
      <c r="B31" s="384" t="s">
        <v>448</v>
      </c>
      <c r="C31" s="369">
        <f t="shared" ref="C31:I31" si="10">SUM(C32:C35)</f>
        <v>427</v>
      </c>
      <c r="D31" s="369">
        <f t="shared" si="10"/>
        <v>27840</v>
      </c>
      <c r="E31" s="369">
        <f t="shared" si="10"/>
        <v>-2677</v>
      </c>
      <c r="F31" s="369">
        <f t="shared" si="10"/>
        <v>25163</v>
      </c>
      <c r="G31" s="368">
        <f t="shared" si="10"/>
        <v>0</v>
      </c>
      <c r="H31" s="368">
        <f t="shared" si="10"/>
        <v>0</v>
      </c>
      <c r="I31" s="369">
        <f t="shared" si="10"/>
        <v>27840</v>
      </c>
    </row>
    <row r="32" spans="1:9" s="356" customFormat="1">
      <c r="A32" s="367"/>
      <c r="B32" s="382" t="s">
        <v>442</v>
      </c>
      <c r="C32" s="383">
        <v>100</v>
      </c>
      <c r="D32" s="383">
        <v>6248</v>
      </c>
      <c r="E32" s="383">
        <f>F32-D32</f>
        <v>-355</v>
      </c>
      <c r="F32" s="383">
        <v>5893</v>
      </c>
      <c r="G32" s="370"/>
      <c r="H32" s="370"/>
      <c r="I32" s="371">
        <f>D32+H32</f>
        <v>6248</v>
      </c>
    </row>
    <row r="33" spans="1:9" s="356" customFormat="1">
      <c r="A33" s="367"/>
      <c r="B33" s="382" t="s">
        <v>443</v>
      </c>
      <c r="C33" s="383">
        <v>118</v>
      </c>
      <c r="D33" s="383">
        <v>7792</v>
      </c>
      <c r="E33" s="383">
        <f t="shared" ref="E33:E35" si="11">F33-D33</f>
        <v>-838</v>
      </c>
      <c r="F33" s="383">
        <v>6954</v>
      </c>
      <c r="G33" s="372"/>
      <c r="H33" s="372"/>
      <c r="I33" s="371">
        <f t="shared" ref="I33:I35" si="12">D33+H33</f>
        <v>7792</v>
      </c>
    </row>
    <row r="34" spans="1:9" s="356" customFormat="1">
      <c r="A34" s="367"/>
      <c r="B34" s="382" t="s">
        <v>444</v>
      </c>
      <c r="C34" s="383">
        <v>111</v>
      </c>
      <c r="D34" s="383">
        <v>7329</v>
      </c>
      <c r="E34" s="383">
        <f t="shared" si="11"/>
        <v>-788</v>
      </c>
      <c r="F34" s="383">
        <v>6541</v>
      </c>
      <c r="G34" s="372"/>
      <c r="H34" s="372"/>
      <c r="I34" s="371">
        <f t="shared" si="12"/>
        <v>7329</v>
      </c>
    </row>
    <row r="35" spans="1:9" s="356" customFormat="1">
      <c r="A35" s="367"/>
      <c r="B35" s="382" t="s">
        <v>445</v>
      </c>
      <c r="C35" s="383">
        <v>98</v>
      </c>
      <c r="D35" s="383">
        <v>6471</v>
      </c>
      <c r="E35" s="383">
        <f t="shared" si="11"/>
        <v>-696</v>
      </c>
      <c r="F35" s="383">
        <v>5775</v>
      </c>
      <c r="G35" s="372"/>
      <c r="H35" s="372"/>
      <c r="I35" s="371">
        <f t="shared" si="12"/>
        <v>6471</v>
      </c>
    </row>
    <row r="36" spans="1:9" s="356" customFormat="1">
      <c r="A36" s="367">
        <v>5</v>
      </c>
      <c r="B36" s="381" t="s">
        <v>449</v>
      </c>
      <c r="C36" s="369">
        <f>SUM(C37:C40)</f>
        <v>360</v>
      </c>
      <c r="D36" s="369">
        <f>SUM(D37:D40)</f>
        <v>23423</v>
      </c>
      <c r="E36" s="369">
        <f>SUM(E37:E40)</f>
        <v>-2208</v>
      </c>
      <c r="F36" s="369">
        <f>SUM(F37:F40)</f>
        <v>21215</v>
      </c>
      <c r="G36" s="295"/>
      <c r="H36" s="295"/>
      <c r="I36" s="295"/>
    </row>
    <row r="37" spans="1:9" s="356" customFormat="1">
      <c r="A37" s="367"/>
      <c r="B37" s="382" t="s">
        <v>442</v>
      </c>
      <c r="C37" s="383">
        <v>98</v>
      </c>
      <c r="D37" s="383">
        <v>6123</v>
      </c>
      <c r="E37" s="383">
        <f>F37-D37</f>
        <v>-348</v>
      </c>
      <c r="F37" s="383">
        <v>5775</v>
      </c>
      <c r="G37" s="295"/>
      <c r="H37" s="295"/>
      <c r="I37" s="295"/>
    </row>
    <row r="38" spans="1:9" s="356" customFormat="1">
      <c r="A38" s="367"/>
      <c r="B38" s="382" t="s">
        <v>443</v>
      </c>
      <c r="C38" s="383">
        <v>86</v>
      </c>
      <c r="D38" s="383">
        <v>5678</v>
      </c>
      <c r="E38" s="383">
        <f>F38-D38</f>
        <v>-610</v>
      </c>
      <c r="F38" s="383">
        <v>5068</v>
      </c>
      <c r="G38" s="295"/>
      <c r="H38" s="295"/>
      <c r="I38" s="295"/>
    </row>
    <row r="39" spans="1:9" s="356" customFormat="1">
      <c r="A39" s="367"/>
      <c r="B39" s="382" t="s">
        <v>444</v>
      </c>
      <c r="C39" s="383">
        <v>91</v>
      </c>
      <c r="D39" s="383">
        <v>6009</v>
      </c>
      <c r="E39" s="383">
        <f>F39-D39</f>
        <v>-646</v>
      </c>
      <c r="F39" s="383">
        <v>5363</v>
      </c>
      <c r="G39" s="295"/>
      <c r="H39" s="295"/>
      <c r="I39" s="295"/>
    </row>
    <row r="40" spans="1:9" s="356" customFormat="1">
      <c r="A40" s="367"/>
      <c r="B40" s="382" t="s">
        <v>445</v>
      </c>
      <c r="C40" s="383">
        <v>85</v>
      </c>
      <c r="D40" s="383">
        <v>5613</v>
      </c>
      <c r="E40" s="383">
        <f>F40-D40</f>
        <v>-604</v>
      </c>
      <c r="F40" s="383">
        <v>5009</v>
      </c>
      <c r="G40" s="295"/>
      <c r="H40" s="295"/>
      <c r="I40" s="295"/>
    </row>
    <row r="41" spans="1:9" s="356" customFormat="1" ht="25.5">
      <c r="A41" s="367">
        <v>6</v>
      </c>
      <c r="B41" s="384" t="s">
        <v>450</v>
      </c>
      <c r="C41" s="369">
        <f>SUM(C42:C45)</f>
        <v>79</v>
      </c>
      <c r="D41" s="369">
        <f>SUM(D42:D45)</f>
        <v>5012</v>
      </c>
      <c r="E41" s="369">
        <f>SUM(E42:E45)</f>
        <v>-305.16999999999996</v>
      </c>
      <c r="F41" s="369">
        <f>SUM(F42:F45)</f>
        <v>4706.83</v>
      </c>
      <c r="G41" s="295"/>
      <c r="H41" s="295"/>
      <c r="I41" s="295"/>
    </row>
    <row r="42" spans="1:9" s="356" customFormat="1">
      <c r="A42" s="367"/>
      <c r="B42" s="382" t="s">
        <v>442</v>
      </c>
      <c r="C42" s="383">
        <v>39</v>
      </c>
      <c r="D42" s="383">
        <v>2437</v>
      </c>
      <c r="E42" s="383">
        <f>F42-D42</f>
        <v>-139</v>
      </c>
      <c r="F42" s="383">
        <v>2298</v>
      </c>
      <c r="G42" s="295"/>
      <c r="H42" s="295"/>
      <c r="I42" s="295"/>
    </row>
    <row r="43" spans="1:9" s="356" customFormat="1">
      <c r="A43" s="367"/>
      <c r="B43" s="382" t="s">
        <v>443</v>
      </c>
      <c r="C43" s="383">
        <v>13</v>
      </c>
      <c r="D43" s="383">
        <v>792</v>
      </c>
      <c r="E43" s="383">
        <f>F43-D43</f>
        <v>25.830000000000041</v>
      </c>
      <c r="F43" s="383">
        <f>766+51.83</f>
        <v>817.83</v>
      </c>
      <c r="G43" s="295"/>
      <c r="H43" s="295"/>
      <c r="I43" s="295"/>
    </row>
    <row r="44" spans="1:9" s="356" customFormat="1">
      <c r="A44" s="367"/>
      <c r="B44" s="382" t="s">
        <v>444</v>
      </c>
      <c r="C44" s="383">
        <v>18</v>
      </c>
      <c r="D44" s="383">
        <v>1189</v>
      </c>
      <c r="E44" s="383">
        <f>F44-D44</f>
        <v>-128</v>
      </c>
      <c r="F44" s="383">
        <v>1061</v>
      </c>
      <c r="G44" s="295"/>
      <c r="H44" s="295"/>
      <c r="I44" s="295"/>
    </row>
    <row r="45" spans="1:9" s="356" customFormat="1">
      <c r="A45" s="367"/>
      <c r="B45" s="382" t="s">
        <v>445</v>
      </c>
      <c r="C45" s="383">
        <v>9</v>
      </c>
      <c r="D45" s="383">
        <v>594</v>
      </c>
      <c r="E45" s="383">
        <f>F45-D45</f>
        <v>-64</v>
      </c>
      <c r="F45" s="383">
        <v>530</v>
      </c>
      <c r="G45" s="295"/>
      <c r="H45" s="295"/>
      <c r="I45" s="295"/>
    </row>
    <row r="46" spans="1:9" s="356" customFormat="1" ht="25.5">
      <c r="A46" s="367">
        <v>7</v>
      </c>
      <c r="B46" s="384" t="s">
        <v>451</v>
      </c>
      <c r="C46" s="369">
        <f>SUM(C47:C50)</f>
        <v>19</v>
      </c>
      <c r="D46" s="369">
        <f>SUM(D47:D50)</f>
        <v>1254</v>
      </c>
      <c r="E46" s="369">
        <f>SUM(E47:E50)</f>
        <v>-134</v>
      </c>
      <c r="F46" s="369">
        <f>SUM(F47:F50)</f>
        <v>1120</v>
      </c>
      <c r="G46" s="295"/>
      <c r="H46" s="295"/>
      <c r="I46" s="295"/>
    </row>
    <row r="47" spans="1:9" s="356" customFormat="1">
      <c r="A47" s="367"/>
      <c r="B47" s="382" t="s">
        <v>442</v>
      </c>
      <c r="C47" s="383">
        <v>0</v>
      </c>
      <c r="D47" s="383">
        <v>0</v>
      </c>
      <c r="E47" s="383">
        <f>F47-D47</f>
        <v>0</v>
      </c>
      <c r="F47" s="383">
        <v>0</v>
      </c>
      <c r="G47" s="295"/>
      <c r="H47" s="295"/>
      <c r="I47" s="295"/>
    </row>
    <row r="48" spans="1:9" s="356" customFormat="1">
      <c r="A48" s="367"/>
      <c r="B48" s="382" t="s">
        <v>443</v>
      </c>
      <c r="C48" s="383">
        <v>9</v>
      </c>
      <c r="D48" s="383">
        <v>594</v>
      </c>
      <c r="E48" s="383">
        <f t="shared" ref="E48:E50" si="13">F48-D48</f>
        <v>-64</v>
      </c>
      <c r="F48" s="383">
        <v>530</v>
      </c>
      <c r="G48" s="295"/>
      <c r="H48" s="295"/>
      <c r="I48" s="295"/>
    </row>
    <row r="49" spans="1:9" s="356" customFormat="1">
      <c r="A49" s="367"/>
      <c r="B49" s="382" t="s">
        <v>444</v>
      </c>
      <c r="C49" s="383">
        <v>5</v>
      </c>
      <c r="D49" s="383">
        <v>330</v>
      </c>
      <c r="E49" s="383">
        <f t="shared" si="13"/>
        <v>-35</v>
      </c>
      <c r="F49" s="383">
        <v>295</v>
      </c>
      <c r="G49" s="295"/>
      <c r="H49" s="295"/>
      <c r="I49" s="295"/>
    </row>
    <row r="50" spans="1:9" s="356" customFormat="1">
      <c r="A50" s="367"/>
      <c r="B50" s="382" t="s">
        <v>445</v>
      </c>
      <c r="C50" s="383">
        <v>5</v>
      </c>
      <c r="D50" s="383">
        <v>330</v>
      </c>
      <c r="E50" s="383">
        <f t="shared" si="13"/>
        <v>-35</v>
      </c>
      <c r="F50" s="383">
        <v>295</v>
      </c>
      <c r="G50" s="295"/>
      <c r="H50" s="295"/>
      <c r="I50" s="295"/>
    </row>
    <row r="51" spans="1:9" s="356" customFormat="1" ht="12">
      <c r="G51" s="295"/>
      <c r="H51" s="295"/>
      <c r="I51" s="295"/>
    </row>
    <row r="52" spans="1:9" s="356" customFormat="1" ht="12">
      <c r="G52" s="295"/>
      <c r="H52" s="295"/>
      <c r="I52" s="295"/>
    </row>
    <row r="53" spans="1:9" s="356" customFormat="1" ht="12">
      <c r="G53" s="295"/>
      <c r="H53" s="295"/>
      <c r="I53" s="295"/>
    </row>
    <row r="54" spans="1:9" s="356" customFormat="1" ht="12">
      <c r="G54" s="295"/>
      <c r="H54" s="295"/>
      <c r="I54" s="295"/>
    </row>
    <row r="55" spans="1:9" s="356" customFormat="1" ht="12">
      <c r="G55" s="295"/>
      <c r="H55" s="295"/>
      <c r="I55" s="295"/>
    </row>
    <row r="56" spans="1:9" s="356" customFormat="1" ht="12">
      <c r="G56" s="295"/>
      <c r="H56" s="295"/>
      <c r="I56" s="295"/>
    </row>
    <row r="57" spans="1:9" s="356" customFormat="1" ht="12">
      <c r="G57" s="295"/>
      <c r="H57" s="295"/>
      <c r="I57" s="295"/>
    </row>
    <row r="58" spans="1:9" s="356" customFormat="1" ht="12">
      <c r="G58" s="295"/>
      <c r="H58" s="295"/>
      <c r="I58" s="295"/>
    </row>
    <row r="59" spans="1:9" s="356" customFormat="1" ht="12">
      <c r="G59" s="295"/>
      <c r="H59" s="295"/>
      <c r="I59" s="295"/>
    </row>
    <row r="60" spans="1:9" s="356" customFormat="1" ht="12">
      <c r="G60" s="295"/>
      <c r="H60" s="295"/>
      <c r="I60" s="295"/>
    </row>
    <row r="61" spans="1:9" s="356" customFormat="1" ht="12">
      <c r="G61" s="295"/>
      <c r="H61" s="295"/>
      <c r="I61" s="295"/>
    </row>
    <row r="62" spans="1:9" s="356" customFormat="1" ht="12">
      <c r="G62" s="295"/>
      <c r="H62" s="295"/>
      <c r="I62" s="295"/>
    </row>
    <row r="63" spans="1:9" s="356" customFormat="1" ht="12">
      <c r="G63" s="295"/>
      <c r="H63" s="295"/>
      <c r="I63" s="295"/>
    </row>
    <row r="64" spans="1:9" s="356" customFormat="1" ht="12">
      <c r="G64" s="295"/>
      <c r="H64" s="295"/>
      <c r="I64" s="295"/>
    </row>
    <row r="65" spans="7:9" s="356" customFormat="1" ht="12">
      <c r="G65" s="295"/>
      <c r="H65" s="295"/>
      <c r="I65" s="295"/>
    </row>
    <row r="66" spans="7:9" s="356" customFormat="1" ht="12">
      <c r="G66" s="295"/>
      <c r="H66" s="295"/>
      <c r="I66" s="295"/>
    </row>
    <row r="67" spans="7:9" s="356" customFormat="1" ht="12">
      <c r="G67" s="295"/>
      <c r="H67" s="295"/>
      <c r="I67" s="295"/>
    </row>
    <row r="68" spans="7:9" s="356" customFormat="1" ht="12">
      <c r="G68" s="295"/>
      <c r="H68" s="295"/>
      <c r="I68" s="295"/>
    </row>
    <row r="69" spans="7:9" s="356" customFormat="1" ht="12">
      <c r="G69" s="295"/>
      <c r="H69" s="295"/>
      <c r="I69" s="295"/>
    </row>
    <row r="70" spans="7:9" s="356" customFormat="1" ht="12">
      <c r="G70" s="295"/>
      <c r="H70" s="295"/>
      <c r="I70" s="295"/>
    </row>
    <row r="71" spans="7:9" s="356" customFormat="1" ht="12">
      <c r="G71" s="295"/>
      <c r="H71" s="295"/>
      <c r="I71" s="295"/>
    </row>
    <row r="72" spans="7:9" s="356" customFormat="1" ht="12">
      <c r="G72" s="295"/>
      <c r="H72" s="295"/>
      <c r="I72" s="295"/>
    </row>
    <row r="73" spans="7:9" s="356" customFormat="1" ht="12">
      <c r="G73" s="295"/>
      <c r="H73" s="295"/>
      <c r="I73" s="295"/>
    </row>
    <row r="74" spans="7:9" s="356" customFormat="1" ht="12">
      <c r="G74" s="295"/>
      <c r="H74" s="295"/>
      <c r="I74" s="295"/>
    </row>
    <row r="75" spans="7:9" s="356" customFormat="1" ht="12">
      <c r="G75" s="295"/>
      <c r="H75" s="295"/>
      <c r="I75" s="295"/>
    </row>
    <row r="76" spans="7:9" s="356" customFormat="1" ht="12">
      <c r="G76" s="295"/>
      <c r="H76" s="295"/>
      <c r="I76" s="295"/>
    </row>
    <row r="77" spans="7:9" s="356" customFormat="1" ht="12">
      <c r="G77" s="295"/>
      <c r="H77" s="295"/>
      <c r="I77" s="295"/>
    </row>
    <row r="78" spans="7:9" s="356" customFormat="1" ht="12">
      <c r="G78" s="295"/>
      <c r="H78" s="295"/>
      <c r="I78" s="295"/>
    </row>
    <row r="79" spans="7:9" s="356" customFormat="1" ht="12">
      <c r="G79" s="295"/>
      <c r="H79" s="295"/>
      <c r="I79" s="295"/>
    </row>
    <row r="80" spans="7:9" s="356" customFormat="1" ht="12">
      <c r="G80" s="295"/>
      <c r="H80" s="295"/>
      <c r="I80" s="295"/>
    </row>
    <row r="81" spans="7:9" s="356" customFormat="1" ht="12">
      <c r="G81" s="295"/>
      <c r="H81" s="295"/>
      <c r="I81" s="295"/>
    </row>
    <row r="82" spans="7:9" s="356" customFormat="1" ht="12">
      <c r="G82" s="295"/>
      <c r="H82" s="295"/>
      <c r="I82" s="295"/>
    </row>
    <row r="83" spans="7:9" s="356" customFormat="1" ht="12">
      <c r="G83" s="295"/>
      <c r="H83" s="295"/>
      <c r="I83" s="295"/>
    </row>
    <row r="84" spans="7:9" s="356" customFormat="1" ht="12">
      <c r="G84" s="295"/>
      <c r="H84" s="295"/>
      <c r="I84" s="295"/>
    </row>
    <row r="85" spans="7:9" s="356" customFormat="1" ht="12">
      <c r="G85" s="295"/>
      <c r="H85" s="295"/>
      <c r="I85" s="295"/>
    </row>
    <row r="86" spans="7:9" s="356" customFormat="1" ht="12">
      <c r="G86" s="295"/>
      <c r="H86" s="295"/>
      <c r="I86" s="295"/>
    </row>
    <row r="87" spans="7:9" s="356" customFormat="1" ht="12">
      <c r="G87" s="295"/>
      <c r="H87" s="295"/>
      <c r="I87" s="295"/>
    </row>
    <row r="88" spans="7:9" s="356" customFormat="1" ht="12">
      <c r="G88" s="295"/>
      <c r="H88" s="295"/>
      <c r="I88" s="295"/>
    </row>
    <row r="89" spans="7:9" s="356" customFormat="1" ht="12">
      <c r="G89" s="295"/>
      <c r="H89" s="295"/>
      <c r="I89" s="295"/>
    </row>
    <row r="90" spans="7:9" s="356" customFormat="1" ht="12">
      <c r="G90" s="295"/>
      <c r="H90" s="295"/>
      <c r="I90" s="295"/>
    </row>
    <row r="91" spans="7:9" s="356" customFormat="1" ht="12">
      <c r="G91" s="295"/>
      <c r="H91" s="295"/>
      <c r="I91" s="295"/>
    </row>
    <row r="92" spans="7:9" s="356" customFormat="1" ht="12">
      <c r="G92" s="295"/>
      <c r="H92" s="295"/>
      <c r="I92" s="295"/>
    </row>
    <row r="93" spans="7:9" s="356" customFormat="1" ht="12">
      <c r="G93" s="295"/>
      <c r="H93" s="295"/>
      <c r="I93" s="295"/>
    </row>
    <row r="94" spans="7:9" s="356" customFormat="1" ht="12">
      <c r="G94" s="295"/>
      <c r="H94" s="295"/>
      <c r="I94" s="295"/>
    </row>
    <row r="95" spans="7:9" s="356" customFormat="1" ht="12">
      <c r="G95" s="295"/>
      <c r="H95" s="295"/>
      <c r="I95" s="295"/>
    </row>
    <row r="96" spans="7:9" s="356" customFormat="1" ht="12">
      <c r="G96" s="295"/>
      <c r="H96" s="295"/>
      <c r="I96" s="295"/>
    </row>
    <row r="97" spans="7:9" s="356" customFormat="1" ht="12">
      <c r="G97" s="295"/>
      <c r="H97" s="295"/>
      <c r="I97" s="295"/>
    </row>
    <row r="98" spans="7:9" s="356" customFormat="1" ht="12">
      <c r="G98" s="295"/>
      <c r="H98" s="295"/>
      <c r="I98" s="295"/>
    </row>
    <row r="99" spans="7:9" s="356" customFormat="1" ht="12">
      <c r="G99" s="295"/>
      <c r="H99" s="295"/>
      <c r="I99" s="295"/>
    </row>
    <row r="100" spans="7:9" s="356" customFormat="1" ht="12">
      <c r="G100" s="295"/>
      <c r="H100" s="295"/>
      <c r="I100" s="295"/>
    </row>
    <row r="101" spans="7:9" s="356" customFormat="1" ht="12">
      <c r="G101" s="295"/>
      <c r="H101" s="295"/>
      <c r="I101" s="295"/>
    </row>
    <row r="102" spans="7:9" s="356" customFormat="1" ht="12">
      <c r="G102" s="295"/>
      <c r="H102" s="295"/>
      <c r="I102" s="295"/>
    </row>
    <row r="103" spans="7:9" s="356" customFormat="1" ht="12">
      <c r="G103" s="295"/>
      <c r="H103" s="295"/>
      <c r="I103" s="295"/>
    </row>
    <row r="104" spans="7:9" s="356" customFormat="1" ht="12">
      <c r="G104" s="295"/>
      <c r="H104" s="295"/>
      <c r="I104" s="295"/>
    </row>
    <row r="105" spans="7:9" s="356" customFormat="1" ht="12">
      <c r="G105" s="295"/>
      <c r="H105" s="295"/>
      <c r="I105" s="295"/>
    </row>
    <row r="106" spans="7:9" s="356" customFormat="1" ht="12">
      <c r="G106" s="295"/>
      <c r="H106" s="295"/>
      <c r="I106" s="295"/>
    </row>
    <row r="107" spans="7:9" s="356" customFormat="1" ht="12">
      <c r="G107" s="295"/>
      <c r="H107" s="295"/>
      <c r="I107" s="295"/>
    </row>
    <row r="108" spans="7:9" s="356" customFormat="1" ht="12">
      <c r="G108" s="295"/>
      <c r="H108" s="295"/>
      <c r="I108" s="295"/>
    </row>
    <row r="109" spans="7:9" s="356" customFormat="1" ht="12">
      <c r="G109" s="295"/>
      <c r="H109" s="295"/>
      <c r="I109" s="295"/>
    </row>
    <row r="110" spans="7:9" s="356" customFormat="1" ht="12">
      <c r="G110" s="295"/>
      <c r="H110" s="295"/>
      <c r="I110" s="295"/>
    </row>
    <row r="111" spans="7:9" s="356" customFormat="1" ht="12">
      <c r="G111" s="295"/>
      <c r="H111" s="295"/>
      <c r="I111" s="295"/>
    </row>
    <row r="112" spans="7:9" s="356" customFormat="1" ht="12">
      <c r="G112" s="295"/>
      <c r="H112" s="295"/>
      <c r="I112" s="295"/>
    </row>
    <row r="113" spans="7:9" s="356" customFormat="1" ht="12">
      <c r="G113" s="295"/>
      <c r="H113" s="295"/>
      <c r="I113" s="295"/>
    </row>
    <row r="114" spans="7:9" s="356" customFormat="1" ht="12">
      <c r="G114" s="295"/>
      <c r="H114" s="295"/>
      <c r="I114" s="295"/>
    </row>
    <row r="115" spans="7:9" s="356" customFormat="1" ht="12">
      <c r="G115" s="295"/>
      <c r="H115" s="295"/>
      <c r="I115" s="295"/>
    </row>
    <row r="116" spans="7:9" s="356" customFormat="1" ht="12">
      <c r="G116" s="295"/>
      <c r="H116" s="295"/>
      <c r="I116" s="295"/>
    </row>
    <row r="117" spans="7:9" s="356" customFormat="1" ht="12">
      <c r="G117" s="295"/>
      <c r="H117" s="295"/>
      <c r="I117" s="295"/>
    </row>
    <row r="118" spans="7:9" s="356" customFormat="1" ht="12">
      <c r="G118" s="295"/>
      <c r="H118" s="295"/>
      <c r="I118" s="295"/>
    </row>
    <row r="119" spans="7:9" s="356" customFormat="1" ht="12">
      <c r="G119" s="295"/>
      <c r="H119" s="295"/>
      <c r="I119" s="295"/>
    </row>
    <row r="120" spans="7:9" s="356" customFormat="1" ht="12">
      <c r="G120" s="295"/>
      <c r="H120" s="295"/>
      <c r="I120" s="295"/>
    </row>
    <row r="121" spans="7:9" s="356" customFormat="1" ht="12">
      <c r="G121" s="295"/>
      <c r="H121" s="295"/>
      <c r="I121" s="295"/>
    </row>
    <row r="122" spans="7:9" s="356" customFormat="1" ht="12">
      <c r="G122" s="295"/>
      <c r="H122" s="295"/>
      <c r="I122" s="295"/>
    </row>
    <row r="123" spans="7:9" s="356" customFormat="1" ht="12">
      <c r="G123" s="295"/>
      <c r="H123" s="295"/>
      <c r="I123" s="295"/>
    </row>
    <row r="124" spans="7:9" s="356" customFormat="1" ht="12">
      <c r="G124" s="295"/>
      <c r="H124" s="295"/>
      <c r="I124" s="295"/>
    </row>
    <row r="125" spans="7:9" s="356" customFormat="1" ht="12">
      <c r="G125" s="295"/>
      <c r="H125" s="295"/>
      <c r="I125" s="295"/>
    </row>
    <row r="126" spans="7:9" s="356" customFormat="1" ht="12">
      <c r="G126" s="295"/>
      <c r="H126" s="295"/>
      <c r="I126" s="295"/>
    </row>
    <row r="127" spans="7:9" s="356" customFormat="1" ht="12">
      <c r="G127" s="295"/>
      <c r="H127" s="295"/>
      <c r="I127" s="295"/>
    </row>
    <row r="128" spans="7:9" s="356" customFormat="1" ht="12">
      <c r="G128" s="295"/>
      <c r="H128" s="295"/>
      <c r="I128" s="295"/>
    </row>
    <row r="129" spans="7:9" s="356" customFormat="1" ht="12">
      <c r="G129" s="295"/>
      <c r="H129" s="295"/>
      <c r="I129" s="295"/>
    </row>
    <row r="130" spans="7:9" s="356" customFormat="1" ht="12">
      <c r="G130" s="295"/>
      <c r="H130" s="295"/>
      <c r="I130" s="295"/>
    </row>
    <row r="131" spans="7:9" s="356" customFormat="1" ht="12">
      <c r="G131" s="295"/>
      <c r="H131" s="295"/>
      <c r="I131" s="295"/>
    </row>
    <row r="132" spans="7:9" s="356" customFormat="1" ht="12">
      <c r="G132" s="295"/>
      <c r="H132" s="295"/>
      <c r="I132" s="295"/>
    </row>
  </sheetData>
  <mergeCells count="4">
    <mergeCell ref="A6:I6"/>
    <mergeCell ref="A7:H7"/>
    <mergeCell ref="A9:A12"/>
    <mergeCell ref="B9:B12"/>
  </mergeCells>
  <pageMargins left="0.70866141732283472" right="0.70866141732283472" top="0.74803149606299213" bottom="0.74803149606299213" header="0.31496062992125984" footer="0.31496062992125984"/>
  <pageSetup paperSize="9" scale="95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1.piel.</vt:lpstr>
      <vt:lpstr>2.piel.</vt:lpstr>
      <vt:lpstr>4.piel.</vt:lpstr>
      <vt:lpstr>10.piel</vt:lpstr>
      <vt:lpstr>'1.piel.'!Print_Titles</vt:lpstr>
      <vt:lpstr>'10.piel'!Print_Titles</vt:lpstr>
      <vt:lpstr>'2.piel.'!Print_Titles</vt:lpstr>
      <vt:lpstr>'4.piel.'!Print_Titles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Gunita jansone</dc:creator>
  <cp:lastModifiedBy>Edgars K</cp:lastModifiedBy>
  <cp:lastPrinted>2021-06-01T10:23:14Z</cp:lastPrinted>
  <dcterms:created xsi:type="dcterms:W3CDTF">2021-05-26T11:13:26Z</dcterms:created>
  <dcterms:modified xsi:type="dcterms:W3CDTF">2021-06-01T10:24:04Z</dcterms:modified>
</cp:coreProperties>
</file>